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RBD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<sst xmlns="http://schemas.openxmlformats.org/spreadsheetml/2006/main" count="104" uniqueCount="78">
  <si>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Table : Effect of nutrient management on ……………………….</t>
  </si>
  <si>
    <t>Total</t>
  </si>
  <si>
    <t>R1</t>
  </si>
  <si>
    <t>R2</t>
  </si>
  <si>
    <t>R3</t>
  </si>
  <si>
    <t>Treatment</t>
  </si>
  <si>
    <t>Mean</t>
  </si>
  <si>
    <t>TSS</t>
  </si>
  <si>
    <t>CF</t>
  </si>
  <si>
    <t>Trss</t>
  </si>
  <si>
    <t>Treatmnts</t>
  </si>
  <si>
    <t>ANOVA</t>
  </si>
  <si>
    <t>Source</t>
  </si>
  <si>
    <t>DF</t>
  </si>
  <si>
    <t>SS</t>
  </si>
  <si>
    <t>MSS</t>
  </si>
  <si>
    <t>F Cal</t>
  </si>
  <si>
    <t>F Tab 5%</t>
  </si>
  <si>
    <t>SEm±</t>
  </si>
  <si>
    <t>CD 5%</t>
  </si>
  <si>
    <t>S/NS</t>
  </si>
  <si>
    <t>CV %</t>
  </si>
  <si>
    <t>Replication</t>
  </si>
  <si>
    <t>Error</t>
  </si>
  <si>
    <t>A.</t>
  </si>
  <si>
    <t>CD (0.05)</t>
  </si>
  <si>
    <t>B.</t>
  </si>
  <si>
    <t>C.</t>
  </si>
  <si>
    <t>Table : Treatment x Replication</t>
  </si>
  <si>
    <t>K0R0</t>
  </si>
  <si>
    <t>K0R1</t>
  </si>
  <si>
    <t>K0R2</t>
  </si>
  <si>
    <t>K0R3</t>
  </si>
  <si>
    <t>K1R0</t>
  </si>
  <si>
    <t>K1R1</t>
  </si>
  <si>
    <t>K1R2</t>
  </si>
  <si>
    <t>K1R3</t>
  </si>
  <si>
    <t>K2R0</t>
  </si>
  <si>
    <t>K2R1</t>
  </si>
  <si>
    <t>K2R2</t>
  </si>
  <si>
    <t>K2R3</t>
  </si>
  <si>
    <t>K3R0</t>
  </si>
  <si>
    <t>K3R1</t>
  </si>
  <si>
    <t>K3R2</t>
  </si>
  <si>
    <t>K3R3</t>
  </si>
  <si>
    <t>K4R0</t>
  </si>
  <si>
    <t>K4R1</t>
  </si>
  <si>
    <t>K4R2</t>
  </si>
  <si>
    <t>K4R3</t>
  </si>
  <si>
    <t>K5R0</t>
  </si>
  <si>
    <t>K5R1</t>
  </si>
  <si>
    <t>K5R2</t>
  </si>
  <si>
    <t>K5R3</t>
  </si>
  <si>
    <t>Table K x R</t>
  </si>
  <si>
    <t>K0</t>
  </si>
  <si>
    <t>K1</t>
  </si>
  <si>
    <t>K2</t>
  </si>
  <si>
    <t>K3</t>
  </si>
  <si>
    <t>K4</t>
  </si>
  <si>
    <t>K5</t>
  </si>
  <si>
    <t>R0</t>
  </si>
  <si>
    <t>Kss</t>
  </si>
  <si>
    <t>Rss</t>
  </si>
  <si>
    <t>K</t>
  </si>
  <si>
    <t>R</t>
  </si>
  <si>
    <t>K x R</t>
  </si>
  <si>
    <r>
      <t xml:space="preserve">Interaction </t>
    </r>
    <r>
      <rPr>
        <sz val="10"/>
        <rFont val="Arial"/>
        <family val="2"/>
      </rPr>
      <t>(if significant then give table below otherwise write only SEm and NS)</t>
    </r>
  </si>
  <si>
    <t>(E27*E27)/72</t>
  </si>
  <si>
    <t>SUMSQ(B3:D26)-J14</t>
  </si>
  <si>
    <t>SUMSQ(I3:L8)/3-J14</t>
  </si>
  <si>
    <t>SUMSQ(M3:M8)/12-J14</t>
  </si>
  <si>
    <t>SUMSQ(I9:L9)/18-J14</t>
  </si>
  <si>
    <t>SUMSQ(B27:D27)/24-J14</t>
  </si>
  <si>
    <t>Rpl SS</t>
  </si>
  <si>
    <t>KxR SS</t>
  </si>
  <si>
    <t>J16-C32-C33</t>
  </si>
  <si>
    <t>J15-C31-C32-C33-C34</t>
  </si>
  <si>
    <t>Error 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</si>
</sst>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3">
      <selection activeCell="O34" sqref="O34"/>
    </sheetView>
  </sheetViews>
  <sheetFormatPr defaultColWidth="9.140625" defaultRowHeight="12.75"/>
  <cols>
    <col min="3" max="3" width="10.00390625" style="0" bestFit="1" customWidth="1"/>
    <col min="5" max="5" width="15.57421875" style="0" customWidth="1"/>
    <col min="7" max="7" width="9.57421875" style="0" bestFit="1" customWidth="1"/>
    <col min="8" max="8" width="9.57421875" style="0" customWidth="1"/>
  </cols>
  <sheetData>
    <row r="1" spans="1:10" ht="12.75">
      <c r="A1" t="s">
        <v>28</v>
      </c>
      <c r="J1" s="1" t="s">
        <v>53</v>
      </c>
    </row>
    <row r="2" spans="1:14" ht="12.75">
      <c r="A2" s="1" t="s">
        <v>5</v>
      </c>
      <c r="B2" s="6" t="s">
        <v>2</v>
      </c>
      <c r="C2" s="6" t="s">
        <v>3</v>
      </c>
      <c r="D2" s="6" t="s">
        <v>4</v>
      </c>
      <c r="E2" s="6" t="s">
        <v>1</v>
      </c>
      <c r="F2" s="6" t="s">
        <v>6</v>
      </c>
      <c r="H2" s="1" t="s">
        <v>10</v>
      </c>
      <c r="I2" s="7" t="s">
        <v>60</v>
      </c>
      <c r="J2" s="7" t="s">
        <v>2</v>
      </c>
      <c r="K2" s="7" t="s">
        <v>3</v>
      </c>
      <c r="L2" s="7" t="s">
        <v>4</v>
      </c>
      <c r="M2" s="7" t="s">
        <v>1</v>
      </c>
      <c r="N2" s="7" t="s">
        <v>6</v>
      </c>
    </row>
    <row r="3" spans="1:14" ht="12.75">
      <c r="A3" s="1" t="s">
        <v>29</v>
      </c>
      <c r="B3" s="2">
        <v>6</v>
      </c>
      <c r="C3" s="2">
        <v>5</v>
      </c>
      <c r="D3" s="2">
        <v>7</v>
      </c>
      <c r="E3" s="6">
        <f>SUM(B3:D3)</f>
        <v>18</v>
      </c>
      <c r="F3" s="3">
        <f>AVERAGE(B3:D3)</f>
        <v>6</v>
      </c>
      <c r="H3" s="3" t="s">
        <v>54</v>
      </c>
      <c r="I3">
        <f>E3</f>
        <v>18</v>
      </c>
      <c r="J3">
        <f>E4</f>
        <v>25</v>
      </c>
      <c r="K3">
        <f>E5</f>
        <v>25</v>
      </c>
      <c r="L3">
        <f>E6</f>
        <v>26</v>
      </c>
      <c r="M3" s="1">
        <f aca="true" t="shared" si="0" ref="M3:M8">SUM(I3:L3)</f>
        <v>94</v>
      </c>
      <c r="N3" s="4">
        <f aca="true" t="shared" si="1" ref="N3:N8">M3/12</f>
        <v>7.833333333333333</v>
      </c>
    </row>
    <row r="4" spans="1:14" ht="12.75">
      <c r="A4" s="1" t="s">
        <v>30</v>
      </c>
      <c r="B4" s="2">
        <v>8</v>
      </c>
      <c r="C4" s="2">
        <v>9</v>
      </c>
      <c r="D4" s="2">
        <v>8</v>
      </c>
      <c r="E4" s="6">
        <f aca="true" t="shared" si="2" ref="E4:E26">SUM(B4:D4)</f>
        <v>25</v>
      </c>
      <c r="F4" s="3">
        <f aca="true" t="shared" si="3" ref="F4:F26">AVERAGE(B4:D4)</f>
        <v>8.333333333333334</v>
      </c>
      <c r="H4" s="3" t="s">
        <v>55</v>
      </c>
      <c r="I4">
        <f>E7</f>
        <v>27</v>
      </c>
      <c r="J4">
        <f>E8</f>
        <v>29</v>
      </c>
      <c r="K4">
        <f>E9</f>
        <v>32</v>
      </c>
      <c r="L4">
        <f>E10</f>
        <v>31</v>
      </c>
      <c r="M4" s="1">
        <f t="shared" si="0"/>
        <v>119</v>
      </c>
      <c r="N4" s="4">
        <f t="shared" si="1"/>
        <v>9.916666666666666</v>
      </c>
    </row>
    <row r="5" spans="1:14" ht="12.75">
      <c r="A5" s="1" t="s">
        <v>31</v>
      </c>
      <c r="B5" s="2">
        <v>8</v>
      </c>
      <c r="C5" s="2">
        <v>8</v>
      </c>
      <c r="D5" s="2">
        <v>9</v>
      </c>
      <c r="E5" s="6">
        <f t="shared" si="2"/>
        <v>25</v>
      </c>
      <c r="F5" s="3">
        <f t="shared" si="3"/>
        <v>8.333333333333334</v>
      </c>
      <c r="H5" s="3" t="s">
        <v>56</v>
      </c>
      <c r="I5">
        <f>E11</f>
        <v>38</v>
      </c>
      <c r="J5">
        <f>E12</f>
        <v>32</v>
      </c>
      <c r="K5">
        <f>E13</f>
        <v>44</v>
      </c>
      <c r="L5">
        <f>E14</f>
        <v>44</v>
      </c>
      <c r="M5" s="1">
        <f t="shared" si="0"/>
        <v>158</v>
      </c>
      <c r="N5" s="4">
        <f t="shared" si="1"/>
        <v>13.166666666666666</v>
      </c>
    </row>
    <row r="6" spans="1:14" ht="12.75">
      <c r="A6" s="1" t="s">
        <v>32</v>
      </c>
      <c r="B6" s="2">
        <v>8</v>
      </c>
      <c r="C6" s="2">
        <v>9</v>
      </c>
      <c r="D6" s="2">
        <v>9</v>
      </c>
      <c r="E6" s="6">
        <f t="shared" si="2"/>
        <v>26</v>
      </c>
      <c r="F6" s="3">
        <f t="shared" si="3"/>
        <v>8.666666666666666</v>
      </c>
      <c r="H6" s="3" t="s">
        <v>57</v>
      </c>
      <c r="I6">
        <f>E15</f>
        <v>46</v>
      </c>
      <c r="J6">
        <f>E16</f>
        <v>38</v>
      </c>
      <c r="K6">
        <f>E17</f>
        <v>42</v>
      </c>
      <c r="L6">
        <f>E18</f>
        <v>43</v>
      </c>
      <c r="M6" s="1">
        <f t="shared" si="0"/>
        <v>169</v>
      </c>
      <c r="N6" s="4">
        <f t="shared" si="1"/>
        <v>14.083333333333334</v>
      </c>
    </row>
    <row r="7" spans="1:14" ht="12.75">
      <c r="A7" t="s">
        <v>33</v>
      </c>
      <c r="B7" s="2">
        <v>9</v>
      </c>
      <c r="C7" s="2">
        <v>10</v>
      </c>
      <c r="D7" s="2">
        <v>8</v>
      </c>
      <c r="E7" s="6">
        <f t="shared" si="2"/>
        <v>27</v>
      </c>
      <c r="F7" s="3">
        <f t="shared" si="3"/>
        <v>9</v>
      </c>
      <c r="H7" s="3" t="s">
        <v>58</v>
      </c>
      <c r="I7">
        <f>E19</f>
        <v>31</v>
      </c>
      <c r="J7">
        <f>E20</f>
        <v>32</v>
      </c>
      <c r="K7">
        <f>E21</f>
        <v>34</v>
      </c>
      <c r="L7">
        <f>E22</f>
        <v>44</v>
      </c>
      <c r="M7" s="1">
        <f t="shared" si="0"/>
        <v>141</v>
      </c>
      <c r="N7" s="4">
        <f t="shared" si="1"/>
        <v>11.75</v>
      </c>
    </row>
    <row r="8" spans="1:14" ht="12.75">
      <c r="A8" t="s">
        <v>34</v>
      </c>
      <c r="B8" s="2">
        <v>10</v>
      </c>
      <c r="C8" s="2">
        <v>11</v>
      </c>
      <c r="D8" s="2">
        <v>8</v>
      </c>
      <c r="E8" s="6">
        <f t="shared" si="2"/>
        <v>29</v>
      </c>
      <c r="F8" s="3">
        <f t="shared" si="3"/>
        <v>9.666666666666666</v>
      </c>
      <c r="H8" s="3" t="s">
        <v>59</v>
      </c>
      <c r="I8">
        <f>E23</f>
        <v>41</v>
      </c>
      <c r="J8">
        <f>E24</f>
        <v>41</v>
      </c>
      <c r="K8">
        <f>E25</f>
        <v>43</v>
      </c>
      <c r="L8">
        <f>E26</f>
        <v>36</v>
      </c>
      <c r="M8" s="1">
        <f t="shared" si="0"/>
        <v>161</v>
      </c>
      <c r="N8" s="4">
        <f t="shared" si="1"/>
        <v>13.416666666666666</v>
      </c>
    </row>
    <row r="9" spans="1:14" ht="12.75">
      <c r="A9" t="s">
        <v>35</v>
      </c>
      <c r="B9" s="2">
        <v>10</v>
      </c>
      <c r="C9" s="2">
        <v>12</v>
      </c>
      <c r="D9" s="2">
        <v>10</v>
      </c>
      <c r="E9" s="6">
        <f t="shared" si="2"/>
        <v>32</v>
      </c>
      <c r="F9" s="3">
        <f t="shared" si="3"/>
        <v>10.666666666666666</v>
      </c>
      <c r="H9" s="1" t="s">
        <v>1</v>
      </c>
      <c r="I9" s="1">
        <f>SUM(I3:I8)</f>
        <v>201</v>
      </c>
      <c r="J9" s="1">
        <f>SUM(J3:J8)</f>
        <v>197</v>
      </c>
      <c r="K9" s="1">
        <f>SUM(K3:K8)</f>
        <v>220</v>
      </c>
      <c r="L9" s="1">
        <f>SUM(L3:L8)</f>
        <v>224</v>
      </c>
      <c r="M9" s="1">
        <f>SUM(M3:M8)</f>
        <v>842</v>
      </c>
      <c r="N9" s="4"/>
    </row>
    <row r="10" spans="1:14" ht="12.75">
      <c r="A10" t="s">
        <v>36</v>
      </c>
      <c r="B10" s="2">
        <v>10</v>
      </c>
      <c r="C10" s="2">
        <v>13</v>
      </c>
      <c r="D10" s="2">
        <v>8</v>
      </c>
      <c r="E10" s="6">
        <f t="shared" si="2"/>
        <v>31</v>
      </c>
      <c r="F10" s="3">
        <f t="shared" si="3"/>
        <v>10.333333333333334</v>
      </c>
      <c r="H10" s="1" t="s">
        <v>6</v>
      </c>
      <c r="I10" s="5">
        <f>I9/18</f>
        <v>11.166666666666666</v>
      </c>
      <c r="J10" s="5">
        <f>J9/18</f>
        <v>10.944444444444445</v>
      </c>
      <c r="K10" s="5">
        <f>K9/18</f>
        <v>12.222222222222221</v>
      </c>
      <c r="L10" s="5">
        <f>L9/18</f>
        <v>12.444444444444445</v>
      </c>
      <c r="N10" s="4"/>
    </row>
    <row r="11" spans="1:8" ht="12.75">
      <c r="A11" s="1" t="s">
        <v>37</v>
      </c>
      <c r="B11" s="2">
        <v>13</v>
      </c>
      <c r="C11" s="2">
        <v>14</v>
      </c>
      <c r="D11" s="2">
        <v>11</v>
      </c>
      <c r="E11" s="6">
        <f t="shared" si="2"/>
        <v>38</v>
      </c>
      <c r="F11" s="3">
        <f t="shared" si="3"/>
        <v>12.666666666666666</v>
      </c>
      <c r="H11" s="3"/>
    </row>
    <row r="12" spans="1:8" ht="12.75">
      <c r="A12" s="1" t="s">
        <v>38</v>
      </c>
      <c r="B12" s="2">
        <v>10</v>
      </c>
      <c r="C12" s="2">
        <v>12</v>
      </c>
      <c r="D12" s="2">
        <v>10</v>
      </c>
      <c r="E12" s="6">
        <f t="shared" si="2"/>
        <v>32</v>
      </c>
      <c r="F12" s="3">
        <f t="shared" si="3"/>
        <v>10.666666666666666</v>
      </c>
      <c r="H12" s="3"/>
    </row>
    <row r="13" spans="1:8" ht="12.75">
      <c r="A13" s="1" t="s">
        <v>39</v>
      </c>
      <c r="B13" s="2">
        <v>15</v>
      </c>
      <c r="C13" s="2">
        <v>16</v>
      </c>
      <c r="D13" s="2">
        <v>13</v>
      </c>
      <c r="E13" s="6">
        <f t="shared" si="2"/>
        <v>44</v>
      </c>
      <c r="F13" s="3">
        <f t="shared" si="3"/>
        <v>14.666666666666666</v>
      </c>
      <c r="H13" s="3"/>
    </row>
    <row r="14" spans="1:12" ht="12.75">
      <c r="A14" s="1" t="s">
        <v>40</v>
      </c>
      <c r="B14" s="2">
        <v>12</v>
      </c>
      <c r="C14" s="2">
        <v>17</v>
      </c>
      <c r="D14" s="2">
        <v>15</v>
      </c>
      <c r="E14" s="6">
        <f t="shared" si="2"/>
        <v>44</v>
      </c>
      <c r="F14" s="3">
        <f t="shared" si="3"/>
        <v>14.666666666666666</v>
      </c>
      <c r="H14" s="3"/>
      <c r="I14" t="s">
        <v>8</v>
      </c>
      <c r="J14">
        <f>(E27*E27)/72</f>
        <v>9846.722222222223</v>
      </c>
      <c r="L14" t="s">
        <v>67</v>
      </c>
    </row>
    <row r="15" spans="1:12" ht="12.75">
      <c r="A15" s="10" t="s">
        <v>41</v>
      </c>
      <c r="B15" s="2">
        <v>13</v>
      </c>
      <c r="C15" s="2">
        <v>18</v>
      </c>
      <c r="D15" s="2">
        <v>15</v>
      </c>
      <c r="E15" s="6">
        <f t="shared" si="2"/>
        <v>46</v>
      </c>
      <c r="F15" s="3">
        <f t="shared" si="3"/>
        <v>15.333333333333334</v>
      </c>
      <c r="H15" s="3"/>
      <c r="I15" t="s">
        <v>7</v>
      </c>
      <c r="J15">
        <f>SUMSQ(B3:D26)-J14</f>
        <v>553.2777777777774</v>
      </c>
      <c r="L15" t="s">
        <v>68</v>
      </c>
    </row>
    <row r="16" spans="1:12" ht="12.75">
      <c r="A16" s="10" t="s">
        <v>42</v>
      </c>
      <c r="B16" s="2">
        <v>14</v>
      </c>
      <c r="C16" s="2">
        <v>12</v>
      </c>
      <c r="D16" s="2">
        <v>12</v>
      </c>
      <c r="E16" s="6">
        <f t="shared" si="2"/>
        <v>38</v>
      </c>
      <c r="F16" s="3">
        <f t="shared" si="3"/>
        <v>12.666666666666666</v>
      </c>
      <c r="H16" s="3"/>
      <c r="I16" t="s">
        <v>9</v>
      </c>
      <c r="J16">
        <f>SUMSQ(I3:L8)/3-J14</f>
        <v>453.94444444444343</v>
      </c>
      <c r="L16" t="s">
        <v>69</v>
      </c>
    </row>
    <row r="17" spans="1:12" ht="12.75">
      <c r="A17" s="10" t="s">
        <v>43</v>
      </c>
      <c r="B17" s="2">
        <v>15</v>
      </c>
      <c r="C17" s="2">
        <v>13</v>
      </c>
      <c r="D17" s="2">
        <v>14</v>
      </c>
      <c r="E17" s="6">
        <f t="shared" si="2"/>
        <v>42</v>
      </c>
      <c r="F17" s="3">
        <f t="shared" si="3"/>
        <v>14</v>
      </c>
      <c r="H17" s="3"/>
      <c r="I17" s="10" t="s">
        <v>61</v>
      </c>
      <c r="J17">
        <f>SUMSQ(M3:M8)/12-J14</f>
        <v>346.94444444444343</v>
      </c>
      <c r="L17" t="s">
        <v>70</v>
      </c>
    </row>
    <row r="18" spans="1:12" ht="12.75">
      <c r="A18" s="10" t="s">
        <v>44</v>
      </c>
      <c r="B18" s="2">
        <v>16</v>
      </c>
      <c r="C18" s="2">
        <v>14</v>
      </c>
      <c r="D18" s="2">
        <v>13</v>
      </c>
      <c r="E18" s="6">
        <f t="shared" si="2"/>
        <v>43</v>
      </c>
      <c r="F18" s="3">
        <f t="shared" si="3"/>
        <v>14.333333333333334</v>
      </c>
      <c r="H18" s="3"/>
      <c r="I18" s="10" t="s">
        <v>62</v>
      </c>
      <c r="J18">
        <f>SUMSQ(I9:L9)/18-J14</f>
        <v>30.277777777777374</v>
      </c>
      <c r="L18" t="s">
        <v>71</v>
      </c>
    </row>
    <row r="19" spans="1:8" ht="12.75">
      <c r="A19" s="1" t="s">
        <v>45</v>
      </c>
      <c r="B19" s="2">
        <v>11</v>
      </c>
      <c r="C19" s="2">
        <v>9</v>
      </c>
      <c r="D19" s="2">
        <v>11</v>
      </c>
      <c r="E19" s="6">
        <f t="shared" si="2"/>
        <v>31</v>
      </c>
      <c r="F19" s="3">
        <f t="shared" si="3"/>
        <v>10.333333333333334</v>
      </c>
      <c r="H19" s="3"/>
    </row>
    <row r="20" spans="1:12" ht="12.75">
      <c r="A20" s="1" t="s">
        <v>46</v>
      </c>
      <c r="B20" s="2">
        <v>10</v>
      </c>
      <c r="C20" s="2">
        <v>10</v>
      </c>
      <c r="D20" s="2">
        <v>12</v>
      </c>
      <c r="E20" s="6">
        <f t="shared" si="2"/>
        <v>32</v>
      </c>
      <c r="F20" s="3">
        <f t="shared" si="3"/>
        <v>10.666666666666666</v>
      </c>
      <c r="H20" s="3"/>
      <c r="I20" s="1"/>
      <c r="J20" t="s">
        <v>73</v>
      </c>
      <c r="L20" t="s">
        <v>72</v>
      </c>
    </row>
    <row r="21" spans="1:12" ht="12.75">
      <c r="A21" s="1" t="s">
        <v>47</v>
      </c>
      <c r="B21" s="2">
        <v>12</v>
      </c>
      <c r="C21" s="2">
        <v>12</v>
      </c>
      <c r="D21" s="2">
        <v>10</v>
      </c>
      <c r="E21" s="6">
        <f t="shared" si="2"/>
        <v>34</v>
      </c>
      <c r="F21" s="3">
        <f t="shared" si="3"/>
        <v>11.333333333333334</v>
      </c>
      <c r="H21" s="3"/>
      <c r="J21" t="s">
        <v>74</v>
      </c>
      <c r="L21" t="s">
        <v>75</v>
      </c>
    </row>
    <row r="22" spans="1:12" ht="12.75">
      <c r="A22" s="1" t="s">
        <v>48</v>
      </c>
      <c r="B22" s="2">
        <v>13</v>
      </c>
      <c r="C22" s="2">
        <v>16</v>
      </c>
      <c r="D22" s="2">
        <v>15</v>
      </c>
      <c r="E22" s="6">
        <f t="shared" si="2"/>
        <v>44</v>
      </c>
      <c r="F22" s="3">
        <f t="shared" si="3"/>
        <v>14.666666666666666</v>
      </c>
      <c r="H22" s="3"/>
      <c r="J22" t="s">
        <v>77</v>
      </c>
      <c r="L22" t="s">
        <v>76</v>
      </c>
    </row>
    <row r="23" spans="1:8" ht="12.75">
      <c r="A23" s="10" t="s">
        <v>49</v>
      </c>
      <c r="B23" s="2">
        <v>14</v>
      </c>
      <c r="C23" s="2">
        <v>14</v>
      </c>
      <c r="D23" s="2">
        <v>13</v>
      </c>
      <c r="E23" s="6">
        <f t="shared" si="2"/>
        <v>41</v>
      </c>
      <c r="F23" s="3">
        <f t="shared" si="3"/>
        <v>13.666666666666666</v>
      </c>
      <c r="H23" s="3"/>
    </row>
    <row r="24" spans="1:8" ht="12.75">
      <c r="A24" s="10" t="s">
        <v>50</v>
      </c>
      <c r="B24" s="2">
        <v>15</v>
      </c>
      <c r="C24" s="2">
        <v>12</v>
      </c>
      <c r="D24" s="2">
        <v>14</v>
      </c>
      <c r="E24" s="6">
        <f t="shared" si="2"/>
        <v>41</v>
      </c>
      <c r="F24" s="3">
        <f t="shared" si="3"/>
        <v>13.666666666666666</v>
      </c>
      <c r="H24" s="3"/>
    </row>
    <row r="25" spans="1:8" ht="12.75">
      <c r="A25" s="10" t="s">
        <v>51</v>
      </c>
      <c r="B25" s="2">
        <v>14</v>
      </c>
      <c r="C25" s="2">
        <v>15</v>
      </c>
      <c r="D25" s="2">
        <v>14</v>
      </c>
      <c r="E25" s="6">
        <f t="shared" si="2"/>
        <v>43</v>
      </c>
      <c r="F25" s="3">
        <f t="shared" si="3"/>
        <v>14.333333333333334</v>
      </c>
      <c r="H25" s="3"/>
    </row>
    <row r="26" spans="1:8" ht="12.75">
      <c r="A26" s="10" t="s">
        <v>52</v>
      </c>
      <c r="B26" s="2">
        <v>12</v>
      </c>
      <c r="C26" s="2">
        <v>14</v>
      </c>
      <c r="D26" s="2">
        <v>10</v>
      </c>
      <c r="E26" s="6">
        <f t="shared" si="2"/>
        <v>36</v>
      </c>
      <c r="F26" s="3">
        <f t="shared" si="3"/>
        <v>12</v>
      </c>
      <c r="H26" s="3"/>
    </row>
    <row r="27" spans="1:8" ht="12.75">
      <c r="A27" s="1" t="s">
        <v>1</v>
      </c>
      <c r="B27" s="6">
        <f>SUM(B3:B26)</f>
        <v>278</v>
      </c>
      <c r="C27" s="6">
        <f>SUM(C3:C26)</f>
        <v>295</v>
      </c>
      <c r="D27" s="6">
        <f>SUM(D3:D26)</f>
        <v>269</v>
      </c>
      <c r="E27" s="6">
        <f>SUM(B27:D27)</f>
        <v>842</v>
      </c>
      <c r="F27" s="3">
        <f>AVERAGE(B3:D26)</f>
        <v>11.694444444444445</v>
      </c>
      <c r="H27" s="3"/>
    </row>
    <row r="29" ht="12.75">
      <c r="E29" s="1" t="s">
        <v>11</v>
      </c>
    </row>
    <row r="30" spans="1:10" ht="12.75">
      <c r="A30" s="1" t="s">
        <v>12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21</v>
      </c>
    </row>
    <row r="31" spans="1:9" ht="12.75">
      <c r="A31" t="s">
        <v>22</v>
      </c>
      <c r="B31" s="2">
        <f>3-1</f>
        <v>2</v>
      </c>
      <c r="C31" s="2">
        <f>SUMSQ(B27:D27)/24-J14</f>
        <v>14.527777777777374</v>
      </c>
      <c r="D31" s="2">
        <f>C31/B31</f>
        <v>7.263888888888687</v>
      </c>
      <c r="E31" s="2">
        <f>D31/D35</f>
        <v>3.9400589584014156</v>
      </c>
      <c r="F31" s="2">
        <f>FINV(0.05,B31,B35)</f>
        <v>3.1995817059015774</v>
      </c>
      <c r="G31" s="2">
        <f>SQRT(D35/24)</f>
        <v>0.27715812528053124</v>
      </c>
      <c r="H31" s="2">
        <f>G31*SQRT(2)*TINV(0.05,46)</f>
        <v>0.788976116009185</v>
      </c>
      <c r="I31" s="2" t="str">
        <f>IF(E31&gt;F31,"S","NS")</f>
        <v>S</v>
      </c>
    </row>
    <row r="32" spans="1:9" ht="12.75">
      <c r="A32" s="10" t="s">
        <v>63</v>
      </c>
      <c r="B32" s="2">
        <f>6-1</f>
        <v>5</v>
      </c>
      <c r="C32" s="2">
        <f>J17</f>
        <v>346.94444444444343</v>
      </c>
      <c r="D32" s="2">
        <f>C32/B32</f>
        <v>69.38888888888869</v>
      </c>
      <c r="E32" s="2">
        <f>D32/D35</f>
        <v>37.63773337700567</v>
      </c>
      <c r="F32" s="2">
        <f>FINV(0.05,B32,B35)</f>
        <v>2.417356030161046</v>
      </c>
      <c r="G32" s="2">
        <f>SQRT(D35/12)</f>
        <v>0.39196077969362864</v>
      </c>
      <c r="H32" s="2">
        <f>G32*SQRT(2)*TINV(0.05,46)</f>
        <v>1.1157807236486377</v>
      </c>
      <c r="I32" s="6" t="str">
        <f>IF(E32&gt;F32,"S","NS")</f>
        <v>S</v>
      </c>
    </row>
    <row r="33" spans="1:9" ht="12.75">
      <c r="A33" s="10" t="s">
        <v>64</v>
      </c>
      <c r="B33" s="2">
        <f>4-1</f>
        <v>3</v>
      </c>
      <c r="C33" s="2">
        <f>J18</f>
        <v>30.277777777777374</v>
      </c>
      <c r="D33" s="2">
        <f>C33/B33</f>
        <v>10.092592592592458</v>
      </c>
      <c r="E33" s="2">
        <f>D33/D35</f>
        <v>5.474396768205998</v>
      </c>
      <c r="F33" s="2">
        <f>FINV(0.05,B33,B35)</f>
        <v>2.806844940317701</v>
      </c>
      <c r="G33" s="2">
        <f>SQRT(D35/18)</f>
        <v>0.32003463647761343</v>
      </c>
      <c r="H33" s="2">
        <f>G33*SQRT(2)*TINV(0.05,46)</f>
        <v>0.9110311459241766</v>
      </c>
      <c r="I33" s="6" t="str">
        <f>IF(E33&gt;F33,"S","NS")</f>
        <v>S</v>
      </c>
    </row>
    <row r="34" spans="1:9" ht="12.75">
      <c r="A34" s="10" t="s">
        <v>65</v>
      </c>
      <c r="B34" s="2">
        <f>B32*B33</f>
        <v>15</v>
      </c>
      <c r="C34" s="2">
        <f>J16-C32-C33</f>
        <v>76.72222222222263</v>
      </c>
      <c r="D34" s="2">
        <f>C34/B34</f>
        <v>5.114814814814841</v>
      </c>
      <c r="E34" s="2">
        <f>D34/D35</f>
        <v>2.774364013538577</v>
      </c>
      <c r="F34" s="2">
        <f>FINV(0.05,B34,B35)</f>
        <v>1.889754601211679</v>
      </c>
      <c r="G34" s="2">
        <f>SQRT(D35/3)</f>
        <v>0.7839215593872573</v>
      </c>
      <c r="H34" s="2">
        <f>G34*SQRT(2)*TINV(0.05,46)</f>
        <v>2.2315614472972753</v>
      </c>
      <c r="I34" s="6" t="str">
        <f>IF(E34&gt;F34,"S","NS")</f>
        <v>S</v>
      </c>
    </row>
    <row r="35" spans="1:10" ht="12.75">
      <c r="A35" t="s">
        <v>23</v>
      </c>
      <c r="B35" s="2">
        <f>((6*4)-1)*(3-1)</f>
        <v>46</v>
      </c>
      <c r="C35" s="2">
        <f>J15-C31-C32-C33-C34</f>
        <v>84.80555555555657</v>
      </c>
      <c r="D35" s="2">
        <f>C35/B35</f>
        <v>1.8435990338164472</v>
      </c>
      <c r="E35" s="2"/>
      <c r="F35" s="2"/>
      <c r="G35" s="2"/>
      <c r="H35" s="2"/>
      <c r="I35" s="2"/>
      <c r="J35" s="3">
        <f>SQRT(D35)/F27*100</f>
        <v>11.610572665146005</v>
      </c>
    </row>
    <row r="36" spans="1:10" ht="12.75">
      <c r="A36" s="1" t="s">
        <v>1</v>
      </c>
      <c r="B36" s="6">
        <f>SUM(B31:B35)</f>
        <v>71</v>
      </c>
      <c r="C36" s="6">
        <f>SUM(C31:C35)</f>
        <v>553.2777777777774</v>
      </c>
      <c r="D36" s="2"/>
      <c r="E36" s="6"/>
      <c r="F36" s="6"/>
      <c r="G36" s="6"/>
      <c r="H36" s="6"/>
      <c r="I36" s="6"/>
      <c r="J36" s="1"/>
    </row>
    <row r="38" ht="12.75">
      <c r="B38" t="s">
        <v>0</v>
      </c>
    </row>
    <row r="39" spans="1:2" ht="12.75">
      <c r="A39" s="6" t="s">
        <v>24</v>
      </c>
      <c r="B39" s="1" t="s">
        <v>63</v>
      </c>
    </row>
    <row r="40" spans="2:3" ht="12.75">
      <c r="B40" s="10" t="s">
        <v>54</v>
      </c>
      <c r="C40" s="4">
        <f aca="true" t="shared" si="4" ref="C40:C45">N3</f>
        <v>7.833333333333333</v>
      </c>
    </row>
    <row r="41" spans="2:3" ht="12.75">
      <c r="B41" s="10" t="s">
        <v>55</v>
      </c>
      <c r="C41" s="4">
        <f t="shared" si="4"/>
        <v>9.916666666666666</v>
      </c>
    </row>
    <row r="42" spans="2:3" ht="12.75">
      <c r="B42" s="10" t="s">
        <v>56</v>
      </c>
      <c r="C42" s="4">
        <f t="shared" si="4"/>
        <v>13.166666666666666</v>
      </c>
    </row>
    <row r="43" spans="2:3" ht="12.75">
      <c r="B43" s="10" t="s">
        <v>57</v>
      </c>
      <c r="C43" s="4">
        <f t="shared" si="4"/>
        <v>14.083333333333334</v>
      </c>
    </row>
    <row r="44" spans="2:3" ht="12.75">
      <c r="B44" s="10" t="s">
        <v>58</v>
      </c>
      <c r="C44" s="4">
        <f t="shared" si="4"/>
        <v>11.75</v>
      </c>
    </row>
    <row r="45" spans="2:3" ht="12.75">
      <c r="B45" s="10" t="s">
        <v>59</v>
      </c>
      <c r="C45" s="4">
        <f t="shared" si="4"/>
        <v>13.416666666666666</v>
      </c>
    </row>
    <row r="46" spans="2:3" ht="12.75">
      <c r="B46" s="8" t="s">
        <v>18</v>
      </c>
      <c r="C46" s="9">
        <f>G32</f>
        <v>0.39196077969362864</v>
      </c>
    </row>
    <row r="47" spans="2:3" ht="12.75">
      <c r="B47" s="8" t="s">
        <v>25</v>
      </c>
      <c r="C47" s="9">
        <f>IF(E32&gt;F32,H32,I32)</f>
        <v>1.1157807236486377</v>
      </c>
    </row>
    <row r="48" spans="1:3" ht="12.75">
      <c r="A48" s="6" t="s">
        <v>26</v>
      </c>
      <c r="B48" s="1" t="s">
        <v>64</v>
      </c>
      <c r="C48" s="4"/>
    </row>
    <row r="49" spans="2:7" ht="12.75">
      <c r="B49" s="10" t="s">
        <v>60</v>
      </c>
      <c r="C49" s="4">
        <f>I10</f>
        <v>11.166666666666666</v>
      </c>
      <c r="G49" s="4"/>
    </row>
    <row r="50" spans="2:3" ht="12.75">
      <c r="B50" s="10" t="s">
        <v>2</v>
      </c>
      <c r="C50" s="4">
        <f>J10</f>
        <v>10.944444444444445</v>
      </c>
    </row>
    <row r="51" spans="2:3" ht="12.75">
      <c r="B51" s="10" t="s">
        <v>3</v>
      </c>
      <c r="C51" s="4">
        <f>K10</f>
        <v>12.222222222222221</v>
      </c>
    </row>
    <row r="52" spans="2:3" ht="12.75">
      <c r="B52" s="10" t="s">
        <v>4</v>
      </c>
      <c r="C52" s="4">
        <f>L10</f>
        <v>12.444444444444445</v>
      </c>
    </row>
    <row r="53" spans="2:3" ht="12.75">
      <c r="B53" s="8" t="s">
        <v>18</v>
      </c>
      <c r="C53" s="9">
        <f>G33</f>
        <v>0.32003463647761343</v>
      </c>
    </row>
    <row r="54" spans="2:3" ht="12.75">
      <c r="B54" s="8" t="s">
        <v>25</v>
      </c>
      <c r="C54" s="9">
        <f>IF(E33&gt;F33,H33,I33)</f>
        <v>0.9110311459241766</v>
      </c>
    </row>
    <row r="55" spans="1:3" ht="12.75">
      <c r="A55" s="6" t="s">
        <v>27</v>
      </c>
      <c r="B55" s="8" t="s">
        <v>66</v>
      </c>
      <c r="C55" s="4"/>
    </row>
    <row r="56" spans="2:7" ht="12.75">
      <c r="B56" s="1" t="str">
        <f>H2</f>
        <v>Treatmnts</v>
      </c>
      <c r="C56" s="6" t="str">
        <f aca="true" t="shared" si="5" ref="C56:F62">I2</f>
        <v>R0</v>
      </c>
      <c r="D56" s="6" t="str">
        <f t="shared" si="5"/>
        <v>R1</v>
      </c>
      <c r="E56" s="6" t="str">
        <f t="shared" si="5"/>
        <v>R2</v>
      </c>
      <c r="F56" s="6" t="str">
        <f t="shared" si="5"/>
        <v>R3</v>
      </c>
      <c r="G56" s="1"/>
    </row>
    <row r="57" spans="2:6" ht="12.75">
      <c r="B57" s="1" t="str">
        <f aca="true" t="shared" si="6" ref="B57:B62">H3</f>
        <v>K0</v>
      </c>
      <c r="C57" s="6">
        <f t="shared" si="5"/>
        <v>18</v>
      </c>
      <c r="D57" s="6">
        <f t="shared" si="5"/>
        <v>25</v>
      </c>
      <c r="E57" s="6">
        <f t="shared" si="5"/>
        <v>25</v>
      </c>
      <c r="F57" s="6">
        <f t="shared" si="5"/>
        <v>26</v>
      </c>
    </row>
    <row r="58" spans="2:6" ht="12.75">
      <c r="B58" s="1" t="str">
        <f t="shared" si="6"/>
        <v>K1</v>
      </c>
      <c r="C58" s="6">
        <f t="shared" si="5"/>
        <v>27</v>
      </c>
      <c r="D58" s="6">
        <f t="shared" si="5"/>
        <v>29</v>
      </c>
      <c r="E58" s="6">
        <f t="shared" si="5"/>
        <v>32</v>
      </c>
      <c r="F58" s="6">
        <f t="shared" si="5"/>
        <v>31</v>
      </c>
    </row>
    <row r="59" spans="2:6" ht="12.75">
      <c r="B59" s="1" t="str">
        <f t="shared" si="6"/>
        <v>K2</v>
      </c>
      <c r="C59" s="6">
        <f t="shared" si="5"/>
        <v>38</v>
      </c>
      <c r="D59" s="6">
        <f t="shared" si="5"/>
        <v>32</v>
      </c>
      <c r="E59" s="6">
        <f t="shared" si="5"/>
        <v>44</v>
      </c>
      <c r="F59" s="6">
        <f t="shared" si="5"/>
        <v>44</v>
      </c>
    </row>
    <row r="60" spans="2:6" ht="12.75">
      <c r="B60" s="1" t="str">
        <f t="shared" si="6"/>
        <v>K3</v>
      </c>
      <c r="C60" s="6">
        <f t="shared" si="5"/>
        <v>46</v>
      </c>
      <c r="D60" s="6">
        <f t="shared" si="5"/>
        <v>38</v>
      </c>
      <c r="E60" s="6">
        <f t="shared" si="5"/>
        <v>42</v>
      </c>
      <c r="F60" s="6">
        <f t="shared" si="5"/>
        <v>43</v>
      </c>
    </row>
    <row r="61" spans="2:6" ht="12.75">
      <c r="B61" s="1" t="str">
        <f t="shared" si="6"/>
        <v>K4</v>
      </c>
      <c r="C61" s="6">
        <f t="shared" si="5"/>
        <v>31</v>
      </c>
      <c r="D61" s="6">
        <f t="shared" si="5"/>
        <v>32</v>
      </c>
      <c r="E61" s="6">
        <f t="shared" si="5"/>
        <v>34</v>
      </c>
      <c r="F61" s="6">
        <f t="shared" si="5"/>
        <v>44</v>
      </c>
    </row>
    <row r="62" spans="2:6" ht="12.75">
      <c r="B62" s="1" t="str">
        <f t="shared" si="6"/>
        <v>K5</v>
      </c>
      <c r="C62" s="6">
        <f t="shared" si="5"/>
        <v>41</v>
      </c>
      <c r="D62" s="6">
        <f t="shared" si="5"/>
        <v>41</v>
      </c>
      <c r="E62" s="6">
        <f t="shared" si="5"/>
        <v>43</v>
      </c>
      <c r="F62" s="6">
        <f t="shared" si="5"/>
        <v>36</v>
      </c>
    </row>
    <row r="63" spans="2:3" ht="12.75">
      <c r="B63" s="8" t="s">
        <v>18</v>
      </c>
      <c r="C63" s="9">
        <f>G34</f>
        <v>0.7839215593872573</v>
      </c>
    </row>
    <row r="64" spans="2:3" ht="12.75">
      <c r="B64" s="8" t="s">
        <v>25</v>
      </c>
      <c r="C64" s="9">
        <f>IF(E34&gt;F34,H34,I34)</f>
        <v>2.2315614472972753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 Mandor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ecil</dc:creator>
  <cp:keywords/>
  <dc:description/>
  <cp:lastModifiedBy>user</cp:lastModifiedBy>
  <dcterms:created xsi:type="dcterms:W3CDTF">2009-12-22T23:36:51Z</dcterms:created>
  <dcterms:modified xsi:type="dcterms:W3CDTF">2010-10-23T12:31:08Z</dcterms:modified>
  <cp:category/>
  <cp:version/>
  <cp:contentType/>
  <cp:contentStatus/>
</cp:coreProperties>
</file>