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Amrit" sheetId="1" r:id="rId1"/>
  </sheets>
  <definedNames/>
  <calcPr fullCalcOnLoad="1"/>
</workbook>
</file>

<file path=xl/sharedStrings.xml><?xml version="1.0" encoding="utf-8"?>
<sst xmlns="http://schemas.openxmlformats.org/spreadsheetml/2006/main" count="86" uniqueCount="59">
  <si>
    <t>CT-F - R0</t>
  </si>
  <si>
    <t>CT-F - Rp+w</t>
  </si>
  <si>
    <t>CT-F - Rp</t>
  </si>
  <si>
    <t>CT-F - Rw</t>
  </si>
  <si>
    <t>CT-B - R0</t>
  </si>
  <si>
    <t>CT-B - Rp+w</t>
  </si>
  <si>
    <t>CT-B - Rp</t>
  </si>
  <si>
    <t>CT-B - Rw</t>
  </si>
  <si>
    <t>ZT-B - R0</t>
  </si>
  <si>
    <t>ZT-B - Rp+w</t>
  </si>
  <si>
    <t>ZT-B - Rp</t>
  </si>
  <si>
    <t>ZT-B - Rw</t>
  </si>
  <si>
    <t>ZB-F - R0</t>
  </si>
  <si>
    <t>ZB-F - Rp+w</t>
  </si>
  <si>
    <t>ZB-F - Rp</t>
  </si>
  <si>
    <t>ZB-F - Rw</t>
  </si>
  <si>
    <t>Total</t>
  </si>
  <si>
    <t>R1</t>
  </si>
  <si>
    <t>R2</t>
  </si>
  <si>
    <t>R3</t>
  </si>
  <si>
    <t>Mean</t>
  </si>
  <si>
    <t>CT-F</t>
  </si>
  <si>
    <t>CT-B</t>
  </si>
  <si>
    <t>ZT-B</t>
  </si>
  <si>
    <t>ZT-F</t>
  </si>
  <si>
    <t>Table Repl X Main plot</t>
  </si>
  <si>
    <t>Repl X Main SS</t>
  </si>
  <si>
    <t>CF</t>
  </si>
  <si>
    <t>TSS</t>
  </si>
  <si>
    <t>R0</t>
  </si>
  <si>
    <t>Rp+w</t>
  </si>
  <si>
    <t>Rp</t>
  </si>
  <si>
    <t>Rw</t>
  </si>
  <si>
    <t>Table Main x Sub plots</t>
  </si>
  <si>
    <t>Main X Sub SS</t>
  </si>
  <si>
    <t>ANOVA</t>
  </si>
  <si>
    <t>SOURCE</t>
  </si>
  <si>
    <t>DF</t>
  </si>
  <si>
    <t>SS</t>
  </si>
  <si>
    <t>MSS</t>
  </si>
  <si>
    <t>Fcal</t>
  </si>
  <si>
    <t>Ftab 5%</t>
  </si>
  <si>
    <t>Sem</t>
  </si>
  <si>
    <t>CD 5%</t>
  </si>
  <si>
    <t>S/NS</t>
  </si>
  <si>
    <t>CV</t>
  </si>
  <si>
    <t>Repl</t>
  </si>
  <si>
    <t>Error (a)</t>
  </si>
  <si>
    <t>Error (b)</t>
  </si>
  <si>
    <t>File : Observation on…………..</t>
  </si>
  <si>
    <t>Main</t>
  </si>
  <si>
    <t>Sub</t>
  </si>
  <si>
    <t>Main x Sub</t>
  </si>
  <si>
    <t>Table : Efect of treatments on………………………………..</t>
  </si>
  <si>
    <r>
      <t>SEm</t>
    </r>
    <r>
      <rPr>
        <sz val="11"/>
        <color indexed="8"/>
        <rFont val="Calibri"/>
        <family val="2"/>
      </rPr>
      <t>±</t>
    </r>
  </si>
  <si>
    <t>Main plots</t>
  </si>
  <si>
    <t>CD (P=0.05)</t>
  </si>
  <si>
    <t>Sub plots</t>
  </si>
  <si>
    <t>Interaction (Main x Sub)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</si>
</sst>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0" applyNumberFormat="1" applyAlignment="1">
      <alignment horizontal="center"/>
    </xf>
    <xf numFmtId="167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P33" sqref="P33"/>
    </sheetView>
  </sheetViews>
  <sheetFormatPr defaultColWidth="9.140625" defaultRowHeight="12.75"/>
  <cols>
    <col min="1" max="1" width="12.140625" style="0" customWidth="1"/>
    <col min="2" max="6" width="8.28125" style="0" customWidth="1"/>
    <col min="8" max="12" width="8.28125" style="0" customWidth="1"/>
    <col min="13" max="13" width="7.140625" style="0" customWidth="1"/>
  </cols>
  <sheetData>
    <row r="1" ht="12.75">
      <c r="A1" t="s">
        <v>49</v>
      </c>
    </row>
    <row r="2" spans="2:12" ht="12.75">
      <c r="B2" s="9" t="s">
        <v>17</v>
      </c>
      <c r="C2" s="9" t="s">
        <v>18</v>
      </c>
      <c r="D2" s="9" t="s">
        <v>19</v>
      </c>
      <c r="E2" s="9" t="s">
        <v>16</v>
      </c>
      <c r="F2" s="9" t="s">
        <v>20</v>
      </c>
      <c r="H2" s="1"/>
      <c r="I2" s="8" t="s">
        <v>25</v>
      </c>
      <c r="J2" s="8"/>
      <c r="K2" s="1"/>
      <c r="L2" s="1"/>
    </row>
    <row r="3" spans="1:12" ht="12.75">
      <c r="A3" s="8" t="s">
        <v>0</v>
      </c>
      <c r="B3" s="6">
        <v>4</v>
      </c>
      <c r="C3" s="6">
        <v>5</v>
      </c>
      <c r="D3" s="6">
        <v>2</v>
      </c>
      <c r="E3" s="6">
        <f>SUM(B3:D3)</f>
        <v>11</v>
      </c>
      <c r="F3" s="3">
        <f>AVERAGE(B3:D3)</f>
        <v>3.6666666666666665</v>
      </c>
      <c r="H3" s="8" t="s">
        <v>17</v>
      </c>
      <c r="I3" s="8" t="s">
        <v>18</v>
      </c>
      <c r="J3" s="8" t="s">
        <v>19</v>
      </c>
      <c r="K3" s="8" t="s">
        <v>16</v>
      </c>
      <c r="L3" s="8" t="s">
        <v>20</v>
      </c>
    </row>
    <row r="4" spans="1:12" ht="12.75">
      <c r="A4" s="8" t="s">
        <v>1</v>
      </c>
      <c r="B4" s="6">
        <v>5</v>
      </c>
      <c r="C4" s="6">
        <v>6</v>
      </c>
      <c r="D4" s="6">
        <v>5</v>
      </c>
      <c r="E4" s="6">
        <f aca="true" t="shared" si="0" ref="E4:E18">SUM(B4:D4)</f>
        <v>16</v>
      </c>
      <c r="F4" s="3">
        <f aca="true" t="shared" si="1" ref="F4:F18">AVERAGE(B4:D4)</f>
        <v>5.333333333333333</v>
      </c>
      <c r="G4" s="8" t="s">
        <v>21</v>
      </c>
      <c r="H4" s="6">
        <f>SUM(B3:B6)</f>
        <v>23</v>
      </c>
      <c r="I4" s="6">
        <f>SUM(C3:C6)</f>
        <v>23</v>
      </c>
      <c r="J4" s="6">
        <f>SUM(D3:D6)</f>
        <v>17</v>
      </c>
      <c r="K4" s="6">
        <f>SUM(H4:J4)</f>
        <v>63</v>
      </c>
      <c r="L4" s="4">
        <f>K4/12</f>
        <v>5.25</v>
      </c>
    </row>
    <row r="5" spans="1:12" ht="12.75">
      <c r="A5" s="8" t="s">
        <v>2</v>
      </c>
      <c r="B5" s="6">
        <v>6</v>
      </c>
      <c r="C5" s="6">
        <v>8</v>
      </c>
      <c r="D5" s="6">
        <v>6</v>
      </c>
      <c r="E5" s="6">
        <f t="shared" si="0"/>
        <v>20</v>
      </c>
      <c r="F5" s="3">
        <f t="shared" si="1"/>
        <v>6.666666666666667</v>
      </c>
      <c r="G5" s="8" t="s">
        <v>22</v>
      </c>
      <c r="H5" s="6">
        <f>SUM(B7:B10)</f>
        <v>23</v>
      </c>
      <c r="I5" s="6">
        <f>SUM(C7:C10)</f>
        <v>24</v>
      </c>
      <c r="J5" s="6">
        <f>SUM(D7:D10)</f>
        <v>29</v>
      </c>
      <c r="K5" s="6">
        <f>SUM(H5:J5)</f>
        <v>76</v>
      </c>
      <c r="L5" s="4">
        <f>K5/12</f>
        <v>6.333333333333333</v>
      </c>
    </row>
    <row r="6" spans="1:12" ht="12.75">
      <c r="A6" s="8" t="s">
        <v>3</v>
      </c>
      <c r="B6" s="6">
        <v>8</v>
      </c>
      <c r="C6" s="6">
        <v>4</v>
      </c>
      <c r="D6" s="6">
        <v>4</v>
      </c>
      <c r="E6" s="6">
        <f t="shared" si="0"/>
        <v>16</v>
      </c>
      <c r="F6" s="3">
        <f t="shared" si="1"/>
        <v>5.333333333333333</v>
      </c>
      <c r="G6" s="8" t="s">
        <v>23</v>
      </c>
      <c r="H6" s="6">
        <f>SUM(B11:B14)</f>
        <v>28</v>
      </c>
      <c r="I6" s="6">
        <f>SUM(C11:C14)</f>
        <v>20</v>
      </c>
      <c r="J6" s="6">
        <f>SUM(D11:D14)</f>
        <v>15</v>
      </c>
      <c r="K6" s="6">
        <f>SUM(H6:J6)</f>
        <v>63</v>
      </c>
      <c r="L6" s="4">
        <f>K6/12</f>
        <v>5.25</v>
      </c>
    </row>
    <row r="7" spans="1:12" ht="12.75">
      <c r="A7" s="8" t="s">
        <v>4</v>
      </c>
      <c r="B7" s="6">
        <v>7</v>
      </c>
      <c r="C7" s="6">
        <v>7</v>
      </c>
      <c r="D7" s="6">
        <v>8</v>
      </c>
      <c r="E7" s="6">
        <f t="shared" si="0"/>
        <v>22</v>
      </c>
      <c r="F7" s="3">
        <f t="shared" si="1"/>
        <v>7.333333333333333</v>
      </c>
      <c r="G7" s="8" t="s">
        <v>24</v>
      </c>
      <c r="H7" s="6">
        <f>SUM(B15:B18)</f>
        <v>28</v>
      </c>
      <c r="I7" s="6">
        <f>SUM(C15:C18)</f>
        <v>24</v>
      </c>
      <c r="J7" s="6">
        <f>SUM(D15:D18)</f>
        <v>28</v>
      </c>
      <c r="K7" s="6">
        <f>SUM(H7:J7)</f>
        <v>80</v>
      </c>
      <c r="L7" s="4">
        <f>K7/12</f>
        <v>6.666666666666667</v>
      </c>
    </row>
    <row r="8" spans="1:11" ht="12.75">
      <c r="A8" s="8" t="s">
        <v>5</v>
      </c>
      <c r="B8" s="6">
        <v>9</v>
      </c>
      <c r="C8" s="6">
        <v>9</v>
      </c>
      <c r="D8" s="6">
        <v>9</v>
      </c>
      <c r="E8" s="6">
        <f t="shared" si="0"/>
        <v>27</v>
      </c>
      <c r="F8" s="3">
        <f t="shared" si="1"/>
        <v>9</v>
      </c>
      <c r="G8" s="8" t="s">
        <v>16</v>
      </c>
      <c r="H8" s="6">
        <f>SUM(H4:H7)</f>
        <v>102</v>
      </c>
      <c r="I8" s="6">
        <f>SUM(I4:I7)</f>
        <v>91</v>
      </c>
      <c r="J8" s="6">
        <f>SUM(J4:J7)</f>
        <v>89</v>
      </c>
      <c r="K8" s="6">
        <f>SUM(K4:K7)</f>
        <v>282</v>
      </c>
    </row>
    <row r="9" spans="1:7" ht="12.75">
      <c r="A9" s="8" t="s">
        <v>6</v>
      </c>
      <c r="B9" s="6">
        <v>2</v>
      </c>
      <c r="C9" s="6">
        <v>6</v>
      </c>
      <c r="D9" s="6">
        <v>7</v>
      </c>
      <c r="E9" s="6">
        <f t="shared" si="0"/>
        <v>15</v>
      </c>
      <c r="F9" s="3">
        <f t="shared" si="1"/>
        <v>5</v>
      </c>
      <c r="G9" s="2"/>
    </row>
    <row r="10" spans="1:10" ht="12.75">
      <c r="A10" s="8" t="s">
        <v>7</v>
      </c>
      <c r="B10" s="6">
        <v>5</v>
      </c>
      <c r="C10" s="6">
        <v>2</v>
      </c>
      <c r="D10" s="6">
        <v>5</v>
      </c>
      <c r="E10" s="6">
        <f t="shared" si="0"/>
        <v>12</v>
      </c>
      <c r="F10" s="3">
        <f t="shared" si="1"/>
        <v>4</v>
      </c>
      <c r="G10" s="2"/>
      <c r="H10" s="2" t="s">
        <v>26</v>
      </c>
      <c r="I10" s="2"/>
      <c r="J10" s="2">
        <f>(SUMSQ(H4:J7)/4)-E20</f>
        <v>54.75</v>
      </c>
    </row>
    <row r="11" spans="1:7" ht="12.75">
      <c r="A11" s="8" t="s">
        <v>8</v>
      </c>
      <c r="B11" s="6">
        <v>4</v>
      </c>
      <c r="C11" s="6">
        <v>5</v>
      </c>
      <c r="D11" s="6">
        <v>6</v>
      </c>
      <c r="E11" s="6">
        <f t="shared" si="0"/>
        <v>15</v>
      </c>
      <c r="F11" s="3">
        <f t="shared" si="1"/>
        <v>5</v>
      </c>
      <c r="G11" s="2"/>
    </row>
    <row r="12" spans="1:13" ht="12.75">
      <c r="A12" s="8" t="s">
        <v>9</v>
      </c>
      <c r="B12" s="6">
        <v>7</v>
      </c>
      <c r="C12" s="6">
        <v>4</v>
      </c>
      <c r="D12" s="6">
        <v>3</v>
      </c>
      <c r="E12" s="6">
        <f t="shared" si="0"/>
        <v>14</v>
      </c>
      <c r="F12" s="3">
        <f t="shared" si="1"/>
        <v>4.666666666666667</v>
      </c>
      <c r="G12" s="2"/>
      <c r="H12" s="8"/>
      <c r="I12" s="8" t="s">
        <v>33</v>
      </c>
      <c r="J12" s="8"/>
      <c r="K12" s="8"/>
      <c r="L12" s="8"/>
      <c r="M12" s="8"/>
    </row>
    <row r="13" spans="1:13" ht="12.75">
      <c r="A13" s="8" t="s">
        <v>10</v>
      </c>
      <c r="B13" s="6">
        <v>8</v>
      </c>
      <c r="C13" s="6">
        <v>8</v>
      </c>
      <c r="D13" s="6">
        <v>2</v>
      </c>
      <c r="E13" s="6">
        <f t="shared" si="0"/>
        <v>18</v>
      </c>
      <c r="F13" s="3">
        <f t="shared" si="1"/>
        <v>6</v>
      </c>
      <c r="G13" s="2"/>
      <c r="H13" s="8" t="s">
        <v>21</v>
      </c>
      <c r="I13" s="8" t="s">
        <v>22</v>
      </c>
      <c r="J13" s="8" t="s">
        <v>23</v>
      </c>
      <c r="K13" s="8" t="s">
        <v>24</v>
      </c>
      <c r="L13" s="8" t="s">
        <v>16</v>
      </c>
      <c r="M13" s="8" t="s">
        <v>20</v>
      </c>
    </row>
    <row r="14" spans="1:13" ht="12.75">
      <c r="A14" s="8" t="s">
        <v>11</v>
      </c>
      <c r="B14" s="6">
        <v>9</v>
      </c>
      <c r="C14" s="6">
        <v>3</v>
      </c>
      <c r="D14" s="6">
        <v>4</v>
      </c>
      <c r="E14" s="6">
        <f t="shared" si="0"/>
        <v>16</v>
      </c>
      <c r="F14" s="3">
        <f t="shared" si="1"/>
        <v>5.333333333333333</v>
      </c>
      <c r="G14" s="8" t="s">
        <v>29</v>
      </c>
      <c r="H14" s="6">
        <f>E3</f>
        <v>11</v>
      </c>
      <c r="I14" s="6">
        <f>E7</f>
        <v>22</v>
      </c>
      <c r="J14" s="6">
        <f>E11</f>
        <v>15</v>
      </c>
      <c r="K14" s="6">
        <f>E15</f>
        <v>16</v>
      </c>
      <c r="L14" s="6">
        <f>SUM(H14:K14)</f>
        <v>64</v>
      </c>
      <c r="M14" s="4">
        <f>L14/12</f>
        <v>5.333333333333333</v>
      </c>
    </row>
    <row r="15" spans="1:13" ht="12.75">
      <c r="A15" s="8" t="s">
        <v>12</v>
      </c>
      <c r="B15" s="6">
        <v>5</v>
      </c>
      <c r="C15" s="6">
        <v>6</v>
      </c>
      <c r="D15" s="6">
        <v>5</v>
      </c>
      <c r="E15" s="6">
        <f t="shared" si="0"/>
        <v>16</v>
      </c>
      <c r="F15" s="3">
        <f t="shared" si="1"/>
        <v>5.333333333333333</v>
      </c>
      <c r="G15" s="8" t="s">
        <v>30</v>
      </c>
      <c r="H15" s="6">
        <f>E4</f>
        <v>16</v>
      </c>
      <c r="I15" s="6">
        <f>E8</f>
        <v>27</v>
      </c>
      <c r="J15" s="6">
        <f>E12</f>
        <v>14</v>
      </c>
      <c r="K15" s="6">
        <f>E16</f>
        <v>21</v>
      </c>
      <c r="L15" s="6">
        <f>SUM(H15:K15)</f>
        <v>78</v>
      </c>
      <c r="M15" s="4">
        <f>L15/12</f>
        <v>6.5</v>
      </c>
    </row>
    <row r="16" spans="1:13" ht="12.75">
      <c r="A16" s="8" t="s">
        <v>13</v>
      </c>
      <c r="B16" s="6">
        <v>6</v>
      </c>
      <c r="C16" s="6">
        <v>9</v>
      </c>
      <c r="D16" s="6">
        <v>6</v>
      </c>
      <c r="E16" s="6">
        <f t="shared" si="0"/>
        <v>21</v>
      </c>
      <c r="F16" s="3">
        <f t="shared" si="1"/>
        <v>7</v>
      </c>
      <c r="G16" s="8" t="s">
        <v>31</v>
      </c>
      <c r="H16" s="6">
        <f>E5</f>
        <v>20</v>
      </c>
      <c r="I16" s="6">
        <f>E9</f>
        <v>15</v>
      </c>
      <c r="J16" s="6">
        <f>E13</f>
        <v>18</v>
      </c>
      <c r="K16" s="6">
        <f>E17</f>
        <v>21</v>
      </c>
      <c r="L16" s="6">
        <f>SUM(H16:K16)</f>
        <v>74</v>
      </c>
      <c r="M16" s="4">
        <f>L16/12</f>
        <v>6.166666666666667</v>
      </c>
    </row>
    <row r="17" spans="1:13" ht="12.75">
      <c r="A17" s="8" t="s">
        <v>14</v>
      </c>
      <c r="B17" s="6">
        <v>8</v>
      </c>
      <c r="C17" s="6">
        <v>5</v>
      </c>
      <c r="D17" s="6">
        <v>8</v>
      </c>
      <c r="E17" s="6">
        <f t="shared" si="0"/>
        <v>21</v>
      </c>
      <c r="F17" s="3">
        <f t="shared" si="1"/>
        <v>7</v>
      </c>
      <c r="G17" s="8" t="s">
        <v>32</v>
      </c>
      <c r="H17" s="6">
        <f>E6</f>
        <v>16</v>
      </c>
      <c r="I17" s="6">
        <f>E10</f>
        <v>12</v>
      </c>
      <c r="J17" s="6">
        <f>E14</f>
        <v>16</v>
      </c>
      <c r="K17" s="6">
        <f>E18</f>
        <v>22</v>
      </c>
      <c r="L17" s="6">
        <f>SUM(H17:K17)</f>
        <v>66</v>
      </c>
      <c r="M17" s="4">
        <f>L17/12</f>
        <v>5.5</v>
      </c>
    </row>
    <row r="18" spans="1:13" ht="12.75">
      <c r="A18" s="8" t="s">
        <v>15</v>
      </c>
      <c r="B18" s="6">
        <v>9</v>
      </c>
      <c r="C18" s="6">
        <v>4</v>
      </c>
      <c r="D18" s="6">
        <v>9</v>
      </c>
      <c r="E18" s="6">
        <f t="shared" si="0"/>
        <v>22</v>
      </c>
      <c r="F18" s="3">
        <f t="shared" si="1"/>
        <v>7.333333333333333</v>
      </c>
      <c r="G18" s="2" t="s">
        <v>16</v>
      </c>
      <c r="H18" s="6">
        <f>SUM(H14:H17)</f>
        <v>63</v>
      </c>
      <c r="I18" s="6">
        <f>SUM(I14:I17)</f>
        <v>76</v>
      </c>
      <c r="J18" s="6">
        <f>SUM(J14:J17)</f>
        <v>63</v>
      </c>
      <c r="K18" s="6">
        <f>SUM(K14:K17)</f>
        <v>80</v>
      </c>
      <c r="L18" s="6">
        <f>SUM(L14:L17)</f>
        <v>282</v>
      </c>
      <c r="M18" s="6"/>
    </row>
    <row r="19" spans="1:6" ht="12.75">
      <c r="A19" s="8" t="s">
        <v>16</v>
      </c>
      <c r="B19" s="6">
        <f>SUM(B3:B18)</f>
        <v>102</v>
      </c>
      <c r="C19" s="6">
        <f>SUM(C3:C18)</f>
        <v>91</v>
      </c>
      <c r="D19" s="6">
        <f>SUM(D3:D18)</f>
        <v>89</v>
      </c>
      <c r="E19" s="7">
        <f>SUM(B19:D19)</f>
        <v>282</v>
      </c>
      <c r="F19" s="4">
        <f>AVERAGE(B3:D18)</f>
        <v>5.875</v>
      </c>
    </row>
    <row r="20" spans="4:10" ht="12.75">
      <c r="D20" s="2" t="s">
        <v>27</v>
      </c>
      <c r="E20" s="2">
        <f>(E19*E19)/48</f>
        <v>1656.75</v>
      </c>
      <c r="H20" s="2" t="s">
        <v>34</v>
      </c>
      <c r="I20" s="2"/>
      <c r="J20" s="2">
        <f>(SUMSQ(H14:K17)/3)-E20</f>
        <v>89.25</v>
      </c>
    </row>
    <row r="21" spans="4:5" ht="12.75">
      <c r="D21" s="2" t="s">
        <v>28</v>
      </c>
      <c r="E21" s="2">
        <f>SUMSQ(B3:D18)-E20</f>
        <v>213.25</v>
      </c>
    </row>
    <row r="22" spans="1:10" ht="15">
      <c r="A22" s="1"/>
      <c r="B22" s="1"/>
      <c r="C22" s="5" t="s">
        <v>35</v>
      </c>
      <c r="D22" s="1"/>
      <c r="E22" s="1"/>
      <c r="F22" s="1"/>
      <c r="G22" s="1"/>
      <c r="H22" s="1"/>
      <c r="I22" s="1"/>
      <c r="J22" s="1"/>
    </row>
    <row r="23" spans="1:10" ht="15">
      <c r="A23" s="10" t="s">
        <v>36</v>
      </c>
      <c r="B23" s="11" t="s">
        <v>37</v>
      </c>
      <c r="C23" s="11" t="s">
        <v>38</v>
      </c>
      <c r="D23" s="11" t="s">
        <v>39</v>
      </c>
      <c r="E23" s="11" t="s">
        <v>40</v>
      </c>
      <c r="F23" s="11" t="s">
        <v>41</v>
      </c>
      <c r="G23" s="11" t="s">
        <v>42</v>
      </c>
      <c r="H23" s="11" t="s">
        <v>43</v>
      </c>
      <c r="I23" s="11" t="s">
        <v>44</v>
      </c>
      <c r="J23" s="11" t="s">
        <v>45</v>
      </c>
    </row>
    <row r="24" spans="1:10" ht="12.75">
      <c r="A24" s="8" t="s">
        <v>46</v>
      </c>
      <c r="B24" s="6">
        <f>3-1</f>
        <v>2</v>
      </c>
      <c r="C24">
        <f>SUMSQ(B19:D19)/16-E20</f>
        <v>6.125</v>
      </c>
      <c r="D24">
        <f>C24/B24</f>
        <v>3.0625</v>
      </c>
      <c r="E24">
        <f>D24/D26</f>
        <v>0.6291012838801728</v>
      </c>
      <c r="F24">
        <f>FINV(0.05,B24,B26)</f>
        <v>5.143252849827833</v>
      </c>
      <c r="G24">
        <f>SQRT(D26/16)</f>
        <v>0.5515917622864046</v>
      </c>
      <c r="H24">
        <f>G24*TINV(0.05,B26)*SQRT(2)</f>
        <v>1.9087589787619492</v>
      </c>
      <c r="I24" s="6" t="str">
        <f>IF(E24&gt;F24,"S","NS")</f>
        <v>NS</v>
      </c>
      <c r="J24" s="6"/>
    </row>
    <row r="25" spans="1:10" ht="12.75">
      <c r="A25" s="8" t="s">
        <v>50</v>
      </c>
      <c r="B25" s="6">
        <f>4-1</f>
        <v>3</v>
      </c>
      <c r="C25">
        <f>SUMSQ(K4:K7)/12-E20</f>
        <v>19.416666666666742</v>
      </c>
      <c r="D25">
        <f>C25/B25</f>
        <v>6.472222222222247</v>
      </c>
      <c r="E25">
        <f>D25/D26</f>
        <v>1.329529243937241</v>
      </c>
      <c r="F25">
        <f>FINV(0.05,B25,B26)</f>
        <v>4.757062663860864</v>
      </c>
      <c r="G25">
        <f>SQRT(D26/12)</f>
        <v>0.6369233048776715</v>
      </c>
      <c r="H25" s="2">
        <f>G25*TINV(0.05,B26)*SQRT(2)</f>
        <v>2.2040450204126527</v>
      </c>
      <c r="I25" s="7" t="str">
        <f>IF(E25&gt;F25,"S","NS")</f>
        <v>NS</v>
      </c>
      <c r="J25" s="6"/>
    </row>
    <row r="26" spans="1:10" ht="12.75">
      <c r="A26" s="8" t="s">
        <v>47</v>
      </c>
      <c r="B26" s="6">
        <f>(3-1)*(4-1)</f>
        <v>6</v>
      </c>
      <c r="C26">
        <f>J10-C24-C25</f>
        <v>29.208333333333258</v>
      </c>
      <c r="D26">
        <f>C26/B26</f>
        <v>4.868055555555543</v>
      </c>
      <c r="I26" s="6"/>
      <c r="J26" s="12">
        <f>SQRT(D26)/F19*100</f>
        <v>37.55518381524457</v>
      </c>
    </row>
    <row r="27" spans="1:10" ht="12.75">
      <c r="A27" s="8" t="s">
        <v>51</v>
      </c>
      <c r="B27" s="6">
        <f>4-1</f>
        <v>3</v>
      </c>
      <c r="C27">
        <f>SUMSQ(L14:L17)/12-E20</f>
        <v>10.916666666666742</v>
      </c>
      <c r="D27">
        <f>C27/B27</f>
        <v>3.638888888888914</v>
      </c>
      <c r="E27">
        <f>D27/D29</f>
        <v>0.9849624060150436</v>
      </c>
      <c r="F27">
        <f>FINV(0.05,B27,B29)</f>
        <v>3.0087865720018208</v>
      </c>
      <c r="G27">
        <f>SQRT(D29/12)</f>
        <v>0.5548606765399496</v>
      </c>
      <c r="H27" s="2">
        <f>G27*TINV(0.05,B29)*SQRT(2)</f>
        <v>1.619523634539441</v>
      </c>
      <c r="I27" s="7" t="str">
        <f>IF(E27&gt;F27,"S","NS")</f>
        <v>NS</v>
      </c>
      <c r="J27" s="12"/>
    </row>
    <row r="28" spans="1:10" ht="12.75">
      <c r="A28" s="8" t="s">
        <v>52</v>
      </c>
      <c r="B28" s="6">
        <f>(4-1)*(4-1)</f>
        <v>9</v>
      </c>
      <c r="C28">
        <f>J20-C25-C27</f>
        <v>58.916666666666515</v>
      </c>
      <c r="D28">
        <f>C28/B28</f>
        <v>6.54629629629628</v>
      </c>
      <c r="E28">
        <f>D28/D29</f>
        <v>1.7719298245613975</v>
      </c>
      <c r="F28">
        <f>FINV(0.05,B28,B29)</f>
        <v>2.30024352244285</v>
      </c>
      <c r="G28">
        <f>SQRT(D29/3)</f>
        <v>1.1097213530798993</v>
      </c>
      <c r="H28" s="2">
        <f>G28*TINV(0.05,B29)*SQRT(2)</f>
        <v>3.239047269078882</v>
      </c>
      <c r="I28" s="7" t="str">
        <f>IF(E28&gt;F28,"S","NS")</f>
        <v>NS</v>
      </c>
      <c r="J28" s="12"/>
    </row>
    <row r="29" spans="1:10" ht="12.75">
      <c r="A29" s="8" t="s">
        <v>48</v>
      </c>
      <c r="B29" s="6">
        <f>4*(3-1)*(4-1)</f>
        <v>24</v>
      </c>
      <c r="C29">
        <f>E21-C24-C25-C26-C27-C28</f>
        <v>88.66666666666674</v>
      </c>
      <c r="D29">
        <f>C29/B29</f>
        <v>3.6944444444444478</v>
      </c>
      <c r="I29" s="6"/>
      <c r="J29" s="13">
        <f>SQRT(D29)/F19*100</f>
        <v>32.71648963027178</v>
      </c>
    </row>
    <row r="30" spans="1:3" ht="12.75">
      <c r="A30" s="8" t="s">
        <v>16</v>
      </c>
      <c r="B30" s="6">
        <f>SUM(B24:B29)</f>
        <v>47</v>
      </c>
      <c r="C30">
        <f>SUM(C24:C29)</f>
        <v>213.25</v>
      </c>
    </row>
    <row r="32" spans="1:4" ht="12.75">
      <c r="A32" s="1"/>
      <c r="B32" s="8" t="s">
        <v>53</v>
      </c>
      <c r="C32" s="1"/>
      <c r="D32" s="1"/>
    </row>
    <row r="33" spans="1:4" ht="15">
      <c r="A33" s="5" t="s">
        <v>55</v>
      </c>
      <c r="B33" s="14"/>
      <c r="C33" s="1"/>
      <c r="D33" s="1"/>
    </row>
    <row r="34" spans="1:4" ht="12.75">
      <c r="A34" s="8" t="s">
        <v>21</v>
      </c>
      <c r="B34" s="14">
        <f>L4</f>
        <v>5.25</v>
      </c>
      <c r="C34" s="1"/>
      <c r="D34" s="1"/>
    </row>
    <row r="35" spans="1:4" ht="12.75">
      <c r="A35" s="8" t="s">
        <v>22</v>
      </c>
      <c r="B35" s="14">
        <f>L5</f>
        <v>6.333333333333333</v>
      </c>
      <c r="C35" s="1"/>
      <c r="D35" s="1"/>
    </row>
    <row r="36" spans="1:4" ht="12.75">
      <c r="A36" s="8" t="s">
        <v>23</v>
      </c>
      <c r="B36" s="14">
        <f>L6</f>
        <v>5.25</v>
      </c>
      <c r="C36" s="1"/>
      <c r="D36" s="1"/>
    </row>
    <row r="37" spans="1:4" ht="12.75">
      <c r="A37" s="8" t="s">
        <v>24</v>
      </c>
      <c r="B37" s="14">
        <f>L7</f>
        <v>6.666666666666667</v>
      </c>
      <c r="C37" s="1"/>
      <c r="D37" s="1"/>
    </row>
    <row r="38" spans="1:4" ht="15">
      <c r="A38" s="1" t="s">
        <v>54</v>
      </c>
      <c r="B38" s="15">
        <f>G25</f>
        <v>0.6369233048776715</v>
      </c>
      <c r="C38" s="1"/>
      <c r="D38" s="1"/>
    </row>
    <row r="39" spans="1:4" ht="12.75">
      <c r="A39" s="1" t="s">
        <v>56</v>
      </c>
      <c r="B39" s="14" t="str">
        <f>IF(E25&gt;F25,H25,I25)</f>
        <v>NS</v>
      </c>
      <c r="C39" s="1"/>
      <c r="D39" s="1"/>
    </row>
    <row r="40" spans="1:4" ht="15">
      <c r="A40" s="5" t="s">
        <v>57</v>
      </c>
      <c r="B40" s="14"/>
      <c r="C40" s="1"/>
      <c r="D40" s="1"/>
    </row>
    <row r="41" spans="1:4" ht="12.75">
      <c r="A41" s="8" t="s">
        <v>29</v>
      </c>
      <c r="B41" s="14">
        <f>M14</f>
        <v>5.333333333333333</v>
      </c>
      <c r="C41" s="1"/>
      <c r="D41" s="1"/>
    </row>
    <row r="42" spans="1:4" ht="12.75">
      <c r="A42" s="8" t="s">
        <v>30</v>
      </c>
      <c r="B42" s="14">
        <f>M15</f>
        <v>6.5</v>
      </c>
      <c r="C42" s="1"/>
      <c r="D42" s="1"/>
    </row>
    <row r="43" spans="1:4" ht="12.75">
      <c r="A43" s="8" t="s">
        <v>31</v>
      </c>
      <c r="B43" s="14">
        <f>M16</f>
        <v>6.166666666666667</v>
      </c>
      <c r="C43" s="1"/>
      <c r="D43" s="1"/>
    </row>
    <row r="44" spans="1:4" ht="12.75">
      <c r="A44" s="8" t="s">
        <v>32</v>
      </c>
      <c r="B44" s="14">
        <f>M17</f>
        <v>5.5</v>
      </c>
      <c r="C44" s="1"/>
      <c r="D44" s="1"/>
    </row>
    <row r="45" spans="1:4" ht="15">
      <c r="A45" s="1" t="s">
        <v>54</v>
      </c>
      <c r="B45" s="15">
        <f>G27</f>
        <v>0.5548606765399496</v>
      </c>
      <c r="C45" s="1"/>
      <c r="D45" s="1"/>
    </row>
    <row r="46" spans="1:4" ht="12.75">
      <c r="A46" s="1" t="s">
        <v>56</v>
      </c>
      <c r="B46" s="14" t="str">
        <f>IF(E27&gt;F27,H27,I27)</f>
        <v>NS</v>
      </c>
      <c r="C46" s="1"/>
      <c r="D46" s="1"/>
    </row>
    <row r="47" spans="1:4" ht="12.75">
      <c r="A47" s="8" t="s">
        <v>58</v>
      </c>
      <c r="B47" s="14"/>
      <c r="C47" s="1"/>
      <c r="D47" s="1"/>
    </row>
    <row r="48" spans="1:4" ht="15">
      <c r="A48" s="1" t="s">
        <v>54</v>
      </c>
      <c r="B48" s="14">
        <f>G28</f>
        <v>1.1097213530798993</v>
      </c>
      <c r="C48" s="1"/>
      <c r="D48" s="1"/>
    </row>
    <row r="49" spans="1:4" ht="12.75">
      <c r="A49" s="1" t="s">
        <v>56</v>
      </c>
      <c r="B49" s="14" t="str">
        <f>IF(E28&gt;F28,H28,I28)</f>
        <v>NS</v>
      </c>
      <c r="C49" s="1"/>
      <c r="D49" s="1"/>
    </row>
  </sheetData>
  <sheetProtection/>
  <printOptions/>
  <pageMargins left="0.75" right="0.75" top="1" bottom="1" header="0.5" footer="0.5"/>
  <pageSetup orientation="portrait" r:id="rId1"/>
  <ignoredErrors>
    <ignoredError sqref="H4:J7" formulaRange="1"/>
    <ignoredError sqref="B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</dc:creator>
  <cp:keywords/>
  <dc:description/>
  <cp:lastModifiedBy>user</cp:lastModifiedBy>
  <dcterms:created xsi:type="dcterms:W3CDTF">2010-04-28T01:12:05Z</dcterms:created>
  <dcterms:modified xsi:type="dcterms:W3CDTF">2010-11-03T12:27:55Z</dcterms:modified>
  <cp:category/>
  <cp:version/>
  <cp:contentType/>
  <cp:contentStatus/>
</cp:coreProperties>
</file>