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2" authorId="0">
      <text>
        <r>
          <rPr>
            <b/>
            <sz val="9"/>
            <rFont val="Tahoma"/>
            <family val="0"/>
          </rPr>
          <t>user: Dr. M. Ram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SQRT(Ea MS/RSP)</t>
        </r>
        <r>
          <rPr>
            <sz val="9"/>
            <rFont val="Tahoma"/>
            <family val="0"/>
          </rPr>
          <t xml:space="preserve"> </t>
        </r>
      </text>
    </comment>
    <comment ref="G24" authorId="0">
      <text>
        <r>
          <rPr>
            <b/>
            <sz val="9"/>
            <rFont val="Tahoma"/>
            <family val="0"/>
          </rPr>
          <t>user: Dr. M. Ram
SQRT (Eb MS/RVP)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>user: Dr. M. Ram
SQRT(Ec MS/RVS)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 xml:space="preserve">user: Dr. M. Ram
V mean for same or different P
SQRT((((P-1)xEcMS)+EaMS)/RSP)
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user: Dr. M. Ram
S means for same V
SQRT(EbMS/RP)</t>
        </r>
        <r>
          <rPr>
            <sz val="9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9"/>
            <rFont val="Tahoma"/>
            <family val="2"/>
          </rPr>
          <t>user: Dr. M. Ram
S mean for different V
SQRT((((P-1)*EbMS)+EaMS)/RSP)</t>
        </r>
        <r>
          <rPr>
            <sz val="9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2"/>
          </rPr>
          <t>user: Dr. M. Ram
P mean for same V
SQRT(EcMS/RS)</t>
        </r>
        <r>
          <rPr>
            <sz val="9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9"/>
            <rFont val="Tahoma"/>
            <family val="2"/>
          </rPr>
          <t>user: Dr. M. Ram
P mean for same S
SQRT(EcMS/RV)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user: Dr. M. Ram
S mean for same or different P
SQRT((((P-1)xEcMS)+EbMS)/RSP)</t>
        </r>
        <r>
          <rPr>
            <sz val="9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9"/>
            <rFont val="Tahoma"/>
            <family val="2"/>
          </rPr>
          <t>user: Dr. M. Ram
S mean for same V and same or different P
SQRT((((P-1)xEcMS)+EbMS)/RP)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0"/>
          </rPr>
          <t>user: Dr. M. Ram
V mean for same or different P
SQRT((((Sx(P-1)xEcMS)+((S-1)*EbMS)+EaMS)/RSP)</t>
        </r>
        <r>
          <rPr>
            <sz val="9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CD for V</t>
        </r>
      </text>
    </comment>
    <comment ref="O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CD for S</t>
        </r>
      </text>
    </comment>
    <comment ref="O2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CD for P</t>
        </r>
      </text>
    </comment>
    <comment ref="P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 CD for same V</t>
        </r>
      </text>
    </comment>
    <comment ref="Q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 CD for different V</t>
        </r>
      </text>
    </comment>
    <comment ref="R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 CD for same or different P</t>
        </r>
      </text>
    </comment>
    <comment ref="R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 CD for same V and same or different P</t>
        </r>
      </text>
    </comment>
    <comment ref="P2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 CD for same V</t>
        </r>
      </text>
    </comment>
    <comment ref="R2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 CD for same S</t>
        </r>
      </text>
    </comment>
  </commentList>
</comments>
</file>

<file path=xl/sharedStrings.xml><?xml version="1.0" encoding="utf-8"?>
<sst xmlns="http://schemas.openxmlformats.org/spreadsheetml/2006/main" count="145" uniqueCount="76">
  <si>
    <t>Design : Split-Split Plot, Main=2, Sub=2, Sub-sub=3, Replications=3, Total Plots=36</t>
  </si>
  <si>
    <t>Treatments</t>
  </si>
  <si>
    <t>R1</t>
  </si>
  <si>
    <t>R2</t>
  </si>
  <si>
    <t>R3</t>
  </si>
  <si>
    <t>Total</t>
  </si>
  <si>
    <t>Mean</t>
  </si>
  <si>
    <t>V1S1P1</t>
  </si>
  <si>
    <t>V1S1P2</t>
  </si>
  <si>
    <t>V1S1P3</t>
  </si>
  <si>
    <t>V1S2P1</t>
  </si>
  <si>
    <t>V1S2P2</t>
  </si>
  <si>
    <t>V1S2P3</t>
  </si>
  <si>
    <t>V2S1P1</t>
  </si>
  <si>
    <t>V2S1P2</t>
  </si>
  <si>
    <t>V2S1P3</t>
  </si>
  <si>
    <t>V2S2P1</t>
  </si>
  <si>
    <t>V2S2P2</t>
  </si>
  <si>
    <t>V2S2P3</t>
  </si>
  <si>
    <t>Table : Main x Replication</t>
  </si>
  <si>
    <t>V1</t>
  </si>
  <si>
    <t>V2</t>
  </si>
  <si>
    <t>CF</t>
  </si>
  <si>
    <t>TSS</t>
  </si>
  <si>
    <t xml:space="preserve">Table: Main x Sub x Replication </t>
  </si>
  <si>
    <t>V1S1</t>
  </si>
  <si>
    <t>V1S2</t>
  </si>
  <si>
    <t>V2S1</t>
  </si>
  <si>
    <t>V2S2</t>
  </si>
  <si>
    <t>Main x Replication SS</t>
  </si>
  <si>
    <t>Table : Main x Sub</t>
  </si>
  <si>
    <t>S1</t>
  </si>
  <si>
    <t>S2</t>
  </si>
  <si>
    <t>Main x Sub X Replication SS</t>
  </si>
  <si>
    <t>Main X Sub SS</t>
  </si>
  <si>
    <t>Table : Main x Sub-sub</t>
  </si>
  <si>
    <t>P1</t>
  </si>
  <si>
    <t>P2</t>
  </si>
  <si>
    <t>P3</t>
  </si>
  <si>
    <t>Main x Sub-sub SS</t>
  </si>
  <si>
    <t>Table : Sub x Sub-sub</t>
  </si>
  <si>
    <t>Sub x Sub-sub SS</t>
  </si>
  <si>
    <t>ANOVA</t>
  </si>
  <si>
    <t>Source</t>
  </si>
  <si>
    <t>DF</t>
  </si>
  <si>
    <t>SS</t>
  </si>
  <si>
    <t>MS</t>
  </si>
  <si>
    <t>Fcal</t>
  </si>
  <si>
    <t>Ftab</t>
  </si>
  <si>
    <t>CD (p=0.05)</t>
  </si>
  <si>
    <t>S/NS</t>
  </si>
  <si>
    <r>
      <t>SEm</t>
    </r>
    <r>
      <rPr>
        <b/>
        <sz val="11"/>
        <color indexed="8"/>
        <rFont val="Calibri"/>
        <family val="2"/>
      </rPr>
      <t>±</t>
    </r>
  </si>
  <si>
    <t>Replication</t>
  </si>
  <si>
    <t>V</t>
  </si>
  <si>
    <t>Error (a)</t>
  </si>
  <si>
    <t>S</t>
  </si>
  <si>
    <t>V x S</t>
  </si>
  <si>
    <t>Error (b)</t>
  </si>
  <si>
    <t>P</t>
  </si>
  <si>
    <t>V x P</t>
  </si>
  <si>
    <t>S x P</t>
  </si>
  <si>
    <t>V x S x P</t>
  </si>
  <si>
    <t>Error (c)</t>
  </si>
  <si>
    <t>TrSS</t>
  </si>
  <si>
    <t>V or S or P</t>
  </si>
  <si>
    <t>Same</t>
  </si>
  <si>
    <t>SEm±  for</t>
  </si>
  <si>
    <t>Different</t>
  </si>
  <si>
    <t>Same/Diffe</t>
  </si>
  <si>
    <t>T value</t>
  </si>
  <si>
    <t>CV %</t>
  </si>
  <si>
    <t>Table : Effect of treatments on…………………</t>
  </si>
  <si>
    <t>Varieties</t>
  </si>
  <si>
    <t>CD (P=0.05)</t>
  </si>
  <si>
    <t>Spacing</t>
  </si>
  <si>
    <t>Phosphorus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</si>
</sst>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38" fillId="0" borderId="0" xfId="0" applyNumberFormat="1" applyFont="1" applyAlignment="1">
      <alignment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5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20">
      <selection activeCell="H46" sqref="H46"/>
    </sheetView>
  </sheetViews>
  <sheetFormatPr defaultColWidth="9.140625" defaultRowHeight="15"/>
  <cols>
    <col min="2" max="2" width="9.57421875" style="0" bestFit="1" customWidth="1"/>
    <col min="7" max="7" width="7.421875" style="0" customWidth="1"/>
    <col min="8" max="8" width="10.28125" style="0" customWidth="1"/>
    <col min="9" max="9" width="10.00390625" style="0" customWidth="1"/>
    <col min="10" max="10" width="10.421875" style="0" customWidth="1"/>
    <col min="13" max="13" width="9.57421875" style="0" bestFit="1" customWidth="1"/>
    <col min="20" max="20" width="9.28125" style="0" customWidth="1"/>
    <col min="22" max="22" width="6.57421875" style="0" customWidth="1"/>
    <col min="23" max="23" width="5.28125" style="0" customWidth="1"/>
    <col min="24" max="24" width="5.140625" style="0" customWidth="1"/>
    <col min="25" max="25" width="6.28125" style="0" customWidth="1"/>
    <col min="26" max="26" width="5.00390625" style="0" customWidth="1"/>
  </cols>
  <sheetData>
    <row r="1" ht="15">
      <c r="A1" t="s">
        <v>0</v>
      </c>
    </row>
    <row r="2" spans="1:23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I2" t="s">
        <v>19</v>
      </c>
      <c r="P2" t="s">
        <v>24</v>
      </c>
      <c r="W2" t="s">
        <v>40</v>
      </c>
    </row>
    <row r="3" spans="1:26" ht="15">
      <c r="A3" t="s">
        <v>7</v>
      </c>
      <c r="B3">
        <v>5</v>
      </c>
      <c r="C3">
        <v>2</v>
      </c>
      <c r="D3">
        <v>4</v>
      </c>
      <c r="E3">
        <f>SUM(B3:D3)</f>
        <v>11</v>
      </c>
      <c r="F3" s="4">
        <f>AVERAGE(B3:D3)</f>
        <v>3.6666666666666665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P3" t="s">
        <v>2</v>
      </c>
      <c r="Q3" t="s">
        <v>3</v>
      </c>
      <c r="R3" t="s">
        <v>4</v>
      </c>
      <c r="S3" t="s">
        <v>5</v>
      </c>
      <c r="T3" t="s">
        <v>6</v>
      </c>
      <c r="W3" t="s">
        <v>31</v>
      </c>
      <c r="X3" t="s">
        <v>32</v>
      </c>
      <c r="Y3" t="s">
        <v>5</v>
      </c>
      <c r="Z3" t="s">
        <v>6</v>
      </c>
    </row>
    <row r="4" spans="1:26" ht="15">
      <c r="A4" t="s">
        <v>8</v>
      </c>
      <c r="B4">
        <v>6</v>
      </c>
      <c r="C4">
        <v>8</v>
      </c>
      <c r="D4">
        <v>5</v>
      </c>
      <c r="E4">
        <f aca="true" t="shared" si="0" ref="E4:E14">SUM(B4:D4)</f>
        <v>19</v>
      </c>
      <c r="F4" s="4">
        <f aca="true" t="shared" si="1" ref="F4:F14">AVERAGE(B4:D4)</f>
        <v>6.333333333333333</v>
      </c>
      <c r="H4" t="s">
        <v>20</v>
      </c>
      <c r="I4">
        <f>SUM(B3:B8)</f>
        <v>39</v>
      </c>
      <c r="J4">
        <f>SUM(C3:C8)</f>
        <v>35</v>
      </c>
      <c r="K4">
        <f>SUM(D3:D8)</f>
        <v>34</v>
      </c>
      <c r="L4">
        <f>SUM(I4:K4)</f>
        <v>108</v>
      </c>
      <c r="M4" s="1">
        <f>L4/18</f>
        <v>6</v>
      </c>
      <c r="O4" t="s">
        <v>25</v>
      </c>
      <c r="P4">
        <f>SUM(B3:B5)</f>
        <v>19</v>
      </c>
      <c r="Q4">
        <f>SUM(C3:C5)</f>
        <v>18</v>
      </c>
      <c r="R4">
        <f>SUM(D3:D5)</f>
        <v>15</v>
      </c>
      <c r="S4">
        <f>SUM(P4:R4)</f>
        <v>52</v>
      </c>
      <c r="T4" s="1">
        <f>S4/9</f>
        <v>5.777777777777778</v>
      </c>
      <c r="V4" t="s">
        <v>36</v>
      </c>
      <c r="W4">
        <f>E3+E9</f>
        <v>31</v>
      </c>
      <c r="X4">
        <f>E6+E12</f>
        <v>43</v>
      </c>
      <c r="Y4">
        <f>SUM(W4:X4)</f>
        <v>74</v>
      </c>
      <c r="Z4" s="1">
        <f>Y4/12</f>
        <v>6.166666666666667</v>
      </c>
    </row>
    <row r="5" spans="1:26" ht="15">
      <c r="A5" t="s">
        <v>9</v>
      </c>
      <c r="B5">
        <v>8</v>
      </c>
      <c r="C5">
        <v>8</v>
      </c>
      <c r="D5">
        <v>6</v>
      </c>
      <c r="E5">
        <f t="shared" si="0"/>
        <v>22</v>
      </c>
      <c r="F5" s="4">
        <f t="shared" si="1"/>
        <v>7.333333333333333</v>
      </c>
      <c r="H5" t="s">
        <v>21</v>
      </c>
      <c r="I5">
        <f>SUM(B9:B14)</f>
        <v>40</v>
      </c>
      <c r="J5">
        <f>SUM(C9:C14)</f>
        <v>29</v>
      </c>
      <c r="K5">
        <f>SUM(D9:D14)</f>
        <v>30</v>
      </c>
      <c r="L5">
        <f>SUM(I5:K5)</f>
        <v>99</v>
      </c>
      <c r="M5" s="1">
        <f>L5/18</f>
        <v>5.5</v>
      </c>
      <c r="O5" t="s">
        <v>26</v>
      </c>
      <c r="P5">
        <f>SUM(B6:B8)</f>
        <v>20</v>
      </c>
      <c r="Q5">
        <f>SUM(C6:C8)</f>
        <v>17</v>
      </c>
      <c r="R5">
        <f>SUM(D6:D8)</f>
        <v>19</v>
      </c>
      <c r="S5">
        <f>SUM(P5:R5)</f>
        <v>56</v>
      </c>
      <c r="T5" s="1">
        <f>S5/9</f>
        <v>6.222222222222222</v>
      </c>
      <c r="V5" t="s">
        <v>37</v>
      </c>
      <c r="W5">
        <f>E4+E10</f>
        <v>37</v>
      </c>
      <c r="X5">
        <f>E7+E13</f>
        <v>31</v>
      </c>
      <c r="Y5">
        <f>SUM(W5:X5)</f>
        <v>68</v>
      </c>
      <c r="Z5" s="1">
        <f>Y5/12</f>
        <v>5.666666666666667</v>
      </c>
    </row>
    <row r="6" spans="1:26" ht="15">
      <c r="A6" t="s">
        <v>10</v>
      </c>
      <c r="B6">
        <v>9</v>
      </c>
      <c r="C6">
        <v>7</v>
      </c>
      <c r="D6">
        <v>9</v>
      </c>
      <c r="E6">
        <f t="shared" si="0"/>
        <v>25</v>
      </c>
      <c r="F6" s="4">
        <f t="shared" si="1"/>
        <v>8.333333333333334</v>
      </c>
      <c r="H6" t="s">
        <v>5</v>
      </c>
      <c r="I6">
        <f>SUM(I4:I5)</f>
        <v>79</v>
      </c>
      <c r="J6">
        <f>SUM(J4:J5)</f>
        <v>64</v>
      </c>
      <c r="K6">
        <f>SUM(K4:K5)</f>
        <v>64</v>
      </c>
      <c r="O6" t="s">
        <v>27</v>
      </c>
      <c r="P6">
        <f>SUM(B9:B11)</f>
        <v>22</v>
      </c>
      <c r="Q6">
        <f>SUM(C9:C11)</f>
        <v>14</v>
      </c>
      <c r="R6">
        <f>SUM(D9:D11)</f>
        <v>14</v>
      </c>
      <c r="S6">
        <f>SUM(P6:R6)</f>
        <v>50</v>
      </c>
      <c r="T6" s="1">
        <f>S6/9</f>
        <v>5.555555555555555</v>
      </c>
      <c r="V6" t="s">
        <v>38</v>
      </c>
      <c r="W6">
        <f>E5+E11</f>
        <v>34</v>
      </c>
      <c r="X6">
        <f>E8+E14</f>
        <v>31</v>
      </c>
      <c r="Y6">
        <f>SUM(W6:X6)</f>
        <v>65</v>
      </c>
      <c r="Z6" s="1">
        <f>Y6/12</f>
        <v>5.416666666666667</v>
      </c>
    </row>
    <row r="7" spans="1:24" ht="15">
      <c r="A7" t="s">
        <v>11</v>
      </c>
      <c r="B7">
        <v>7</v>
      </c>
      <c r="C7">
        <v>4</v>
      </c>
      <c r="D7">
        <v>8</v>
      </c>
      <c r="E7">
        <f t="shared" si="0"/>
        <v>19</v>
      </c>
      <c r="F7" s="4">
        <f t="shared" si="1"/>
        <v>6.333333333333333</v>
      </c>
      <c r="H7" t="s">
        <v>29</v>
      </c>
      <c r="K7">
        <f>SUMSQ(I4:K5)/6-C17</f>
        <v>16.916666666666742</v>
      </c>
      <c r="O7" t="s">
        <v>28</v>
      </c>
      <c r="P7">
        <f>SUM(B12:B14)</f>
        <v>18</v>
      </c>
      <c r="Q7">
        <f>SUM(C12:C14)</f>
        <v>15</v>
      </c>
      <c r="R7">
        <f>SUM(D12:D14)</f>
        <v>16</v>
      </c>
      <c r="S7">
        <f>SUM(P7:R7)</f>
        <v>49</v>
      </c>
      <c r="T7" s="1">
        <f>S7/9</f>
        <v>5.444444444444445</v>
      </c>
      <c r="V7" t="s">
        <v>5</v>
      </c>
      <c r="W7">
        <f>SUM(W4:W6)</f>
        <v>102</v>
      </c>
      <c r="X7">
        <f>SUM(X4:X6)</f>
        <v>105</v>
      </c>
    </row>
    <row r="8" spans="1:24" ht="15">
      <c r="A8" t="s">
        <v>12</v>
      </c>
      <c r="B8">
        <v>4</v>
      </c>
      <c r="C8">
        <v>6</v>
      </c>
      <c r="D8">
        <v>2</v>
      </c>
      <c r="E8">
        <f t="shared" si="0"/>
        <v>12</v>
      </c>
      <c r="F8" s="4">
        <f t="shared" si="1"/>
        <v>4</v>
      </c>
      <c r="O8" t="s">
        <v>5</v>
      </c>
      <c r="P8">
        <f>SUM(P4:P7)</f>
        <v>79</v>
      </c>
      <c r="Q8">
        <f>SUM(Q4:Q7)</f>
        <v>64</v>
      </c>
      <c r="R8">
        <f>SUM(R4:R7)</f>
        <v>64</v>
      </c>
      <c r="V8" t="s">
        <v>6</v>
      </c>
      <c r="W8">
        <f>W7/18</f>
        <v>5.666666666666667</v>
      </c>
      <c r="X8">
        <f>X7/18</f>
        <v>5.833333333333333</v>
      </c>
    </row>
    <row r="9" spans="1:25" ht="15">
      <c r="A9" t="s">
        <v>13</v>
      </c>
      <c r="B9">
        <v>8</v>
      </c>
      <c r="C9">
        <v>9</v>
      </c>
      <c r="D9">
        <v>3</v>
      </c>
      <c r="E9">
        <f t="shared" si="0"/>
        <v>20</v>
      </c>
      <c r="F9" s="4">
        <f t="shared" si="1"/>
        <v>6.666666666666667</v>
      </c>
      <c r="O9" t="s">
        <v>33</v>
      </c>
      <c r="R9">
        <f>SUMSQ(P4:R7)/3-C17</f>
        <v>23.416666666666742</v>
      </c>
      <c r="V9" t="s">
        <v>41</v>
      </c>
      <c r="Y9">
        <f>SUMSQ(W4:X6)/6-C17</f>
        <v>19.25</v>
      </c>
    </row>
    <row r="10" spans="1:6" ht="15">
      <c r="A10" t="s">
        <v>14</v>
      </c>
      <c r="B10">
        <v>9</v>
      </c>
      <c r="C10">
        <v>3</v>
      </c>
      <c r="D10">
        <v>6</v>
      </c>
      <c r="E10">
        <f t="shared" si="0"/>
        <v>18</v>
      </c>
      <c r="F10" s="4">
        <f t="shared" si="1"/>
        <v>6</v>
      </c>
    </row>
    <row r="11" spans="1:16" ht="15">
      <c r="A11" t="s">
        <v>15</v>
      </c>
      <c r="B11">
        <v>5</v>
      </c>
      <c r="C11">
        <v>2</v>
      </c>
      <c r="D11">
        <v>5</v>
      </c>
      <c r="E11">
        <f t="shared" si="0"/>
        <v>12</v>
      </c>
      <c r="F11" s="4">
        <f t="shared" si="1"/>
        <v>4</v>
      </c>
      <c r="I11" t="s">
        <v>30</v>
      </c>
      <c r="P11" t="s">
        <v>35</v>
      </c>
    </row>
    <row r="12" spans="1:20" ht="15">
      <c r="A12" t="s">
        <v>16</v>
      </c>
      <c r="B12">
        <v>6</v>
      </c>
      <c r="C12">
        <v>5</v>
      </c>
      <c r="D12">
        <v>7</v>
      </c>
      <c r="E12">
        <f t="shared" si="0"/>
        <v>18</v>
      </c>
      <c r="F12" s="4">
        <f t="shared" si="1"/>
        <v>6</v>
      </c>
      <c r="I12" t="s">
        <v>20</v>
      </c>
      <c r="J12" t="s">
        <v>21</v>
      </c>
      <c r="K12" t="s">
        <v>5</v>
      </c>
      <c r="L12" t="s">
        <v>6</v>
      </c>
      <c r="P12" t="s">
        <v>36</v>
      </c>
      <c r="Q12" t="s">
        <v>37</v>
      </c>
      <c r="R12" t="s">
        <v>38</v>
      </c>
      <c r="S12" t="s">
        <v>5</v>
      </c>
      <c r="T12" t="s">
        <v>6</v>
      </c>
    </row>
    <row r="13" spans="1:20" ht="15">
      <c r="A13" t="s">
        <v>17</v>
      </c>
      <c r="B13">
        <v>4</v>
      </c>
      <c r="C13">
        <v>4</v>
      </c>
      <c r="D13">
        <v>4</v>
      </c>
      <c r="E13">
        <f t="shared" si="0"/>
        <v>12</v>
      </c>
      <c r="F13" s="4">
        <f t="shared" si="1"/>
        <v>4</v>
      </c>
      <c r="H13" t="s">
        <v>31</v>
      </c>
      <c r="I13">
        <f>S4</f>
        <v>52</v>
      </c>
      <c r="J13">
        <f>S6</f>
        <v>50</v>
      </c>
      <c r="K13">
        <f>SUM(I13:J13)</f>
        <v>102</v>
      </c>
      <c r="L13">
        <f>K13/18</f>
        <v>5.666666666666667</v>
      </c>
      <c r="O13" t="s">
        <v>20</v>
      </c>
      <c r="P13">
        <f>E3+E6</f>
        <v>36</v>
      </c>
      <c r="Q13">
        <f>E4+E7</f>
        <v>38</v>
      </c>
      <c r="R13">
        <f>E5+E8</f>
        <v>34</v>
      </c>
      <c r="S13">
        <f>SUM(P13:R13)</f>
        <v>108</v>
      </c>
      <c r="T13" s="1">
        <f>S13/18</f>
        <v>6</v>
      </c>
    </row>
    <row r="14" spans="1:20" ht="15">
      <c r="A14" t="s">
        <v>18</v>
      </c>
      <c r="B14">
        <v>8</v>
      </c>
      <c r="C14">
        <v>6</v>
      </c>
      <c r="D14">
        <v>5</v>
      </c>
      <c r="E14">
        <f t="shared" si="0"/>
        <v>19</v>
      </c>
      <c r="F14" s="4">
        <f t="shared" si="1"/>
        <v>6.333333333333333</v>
      </c>
      <c r="H14" t="s">
        <v>32</v>
      </c>
      <c r="I14">
        <f>S5</f>
        <v>56</v>
      </c>
      <c r="J14">
        <f>S7</f>
        <v>49</v>
      </c>
      <c r="K14">
        <f>SUM(I14:J14)</f>
        <v>105</v>
      </c>
      <c r="L14" s="1">
        <f>K14/18</f>
        <v>5.833333333333333</v>
      </c>
      <c r="O14" t="s">
        <v>21</v>
      </c>
      <c r="P14">
        <f>E9+E12</f>
        <v>38</v>
      </c>
      <c r="Q14">
        <f>E10+E13</f>
        <v>30</v>
      </c>
      <c r="R14">
        <f>E11+E14</f>
        <v>31</v>
      </c>
      <c r="S14">
        <f>SUM(P14:R14)</f>
        <v>99</v>
      </c>
      <c r="T14">
        <f>S14/18</f>
        <v>5.5</v>
      </c>
    </row>
    <row r="15" spans="1:18" ht="15">
      <c r="A15" t="s">
        <v>5</v>
      </c>
      <c r="B15" s="3">
        <f>SUM(B3:B14)</f>
        <v>79</v>
      </c>
      <c r="C15" s="3">
        <f>SUM(C3:C14)</f>
        <v>64</v>
      </c>
      <c r="D15" s="3">
        <f>SUM(D3:D14)</f>
        <v>64</v>
      </c>
      <c r="E15" s="5">
        <f>SUM(B3:D14)</f>
        <v>207</v>
      </c>
      <c r="F15" s="2">
        <f>AVERAGE(B3:D14)</f>
        <v>5.75</v>
      </c>
      <c r="H15" t="s">
        <v>5</v>
      </c>
      <c r="I15">
        <f>SUM(I13:I14)</f>
        <v>108</v>
      </c>
      <c r="J15">
        <f>SUM(J13:J14)</f>
        <v>99</v>
      </c>
      <c r="O15" t="s">
        <v>5</v>
      </c>
      <c r="P15">
        <f>SUM(P13:P14)</f>
        <v>74</v>
      </c>
      <c r="Q15">
        <f>SUM(Q13:Q14)</f>
        <v>68</v>
      </c>
      <c r="R15">
        <f>SUM(R13:R14)</f>
        <v>65</v>
      </c>
    </row>
    <row r="16" spans="8:18" ht="15">
      <c r="H16" t="s">
        <v>6</v>
      </c>
      <c r="I16" s="1">
        <f>I15/18</f>
        <v>6</v>
      </c>
      <c r="J16">
        <f>J15/18</f>
        <v>5.5</v>
      </c>
      <c r="O16" t="s">
        <v>6</v>
      </c>
      <c r="P16" s="1">
        <f>P15/12</f>
        <v>6.166666666666667</v>
      </c>
      <c r="Q16" s="1">
        <f>Q15/12</f>
        <v>5.666666666666667</v>
      </c>
      <c r="R16" s="1">
        <f>R15/12</f>
        <v>5.416666666666667</v>
      </c>
    </row>
    <row r="17" spans="2:17" ht="15">
      <c r="B17" t="s">
        <v>22</v>
      </c>
      <c r="C17">
        <f>(E15*E15)/36</f>
        <v>1190.25</v>
      </c>
      <c r="E17" t="s">
        <v>23</v>
      </c>
      <c r="F17">
        <f>SUMSQ(B3:D14)-C17</f>
        <v>156.75</v>
      </c>
      <c r="H17" t="s">
        <v>34</v>
      </c>
      <c r="J17">
        <f>SUMSQ(I13:J14)/9-C17</f>
        <v>3.1944444444443434</v>
      </c>
      <c r="O17" t="s">
        <v>39</v>
      </c>
      <c r="Q17">
        <f>SUMSQ(P13:R14)/6-C17</f>
        <v>9.916666666666742</v>
      </c>
    </row>
    <row r="18" spans="2:22" ht="15">
      <c r="B18" t="s">
        <v>63</v>
      </c>
      <c r="C18">
        <f>SUMSQ(E3:E14)/3-C17</f>
        <v>74.08333333333326</v>
      </c>
      <c r="H18" s="8" t="s">
        <v>66</v>
      </c>
      <c r="I18" s="8" t="s">
        <v>66</v>
      </c>
      <c r="J18" s="8" t="s">
        <v>66</v>
      </c>
      <c r="L18" s="8" t="s">
        <v>69</v>
      </c>
      <c r="M18" s="8" t="s">
        <v>69</v>
      </c>
      <c r="N18" s="8" t="s">
        <v>69</v>
      </c>
      <c r="P18" s="6" t="s">
        <v>49</v>
      </c>
      <c r="Q18" s="6" t="s">
        <v>49</v>
      </c>
      <c r="R18" s="6" t="s">
        <v>49</v>
      </c>
      <c r="T18" s="6"/>
      <c r="U18" s="6"/>
      <c r="V18" s="6"/>
    </row>
    <row r="19" spans="5:22" ht="15">
      <c r="E19" s="7" t="s">
        <v>42</v>
      </c>
      <c r="H19" s="8" t="s">
        <v>65</v>
      </c>
      <c r="I19" s="8" t="s">
        <v>67</v>
      </c>
      <c r="J19" s="8" t="s">
        <v>68</v>
      </c>
      <c r="L19" s="8" t="s">
        <v>65</v>
      </c>
      <c r="M19" s="8" t="s">
        <v>67</v>
      </c>
      <c r="N19" s="8" t="s">
        <v>68</v>
      </c>
      <c r="P19" s="8" t="s">
        <v>65</v>
      </c>
      <c r="Q19" s="8" t="s">
        <v>67</v>
      </c>
      <c r="R19" s="8" t="s">
        <v>68</v>
      </c>
      <c r="T19" s="8"/>
      <c r="U19" s="8"/>
      <c r="V19" s="8"/>
    </row>
    <row r="20" spans="1:22" ht="15">
      <c r="A20" s="6" t="s">
        <v>43</v>
      </c>
      <c r="B20" s="6" t="s">
        <v>44</v>
      </c>
      <c r="C20" s="6" t="s">
        <v>45</v>
      </c>
      <c r="D20" s="6" t="s">
        <v>46</v>
      </c>
      <c r="E20" s="6" t="s">
        <v>47</v>
      </c>
      <c r="F20" s="6" t="s">
        <v>48</v>
      </c>
      <c r="G20" s="6" t="s">
        <v>51</v>
      </c>
      <c r="H20" s="8" t="s">
        <v>64</v>
      </c>
      <c r="I20" s="8" t="s">
        <v>64</v>
      </c>
      <c r="J20" s="8" t="s">
        <v>64</v>
      </c>
      <c r="K20" s="8" t="s">
        <v>69</v>
      </c>
      <c r="L20" s="8" t="s">
        <v>64</v>
      </c>
      <c r="M20" s="8" t="s">
        <v>64</v>
      </c>
      <c r="N20" s="8" t="s">
        <v>64</v>
      </c>
      <c r="O20" s="6" t="s">
        <v>49</v>
      </c>
      <c r="P20" s="8" t="s">
        <v>64</v>
      </c>
      <c r="Q20" s="8" t="s">
        <v>64</v>
      </c>
      <c r="R20" s="8" t="s">
        <v>64</v>
      </c>
      <c r="S20" s="25" t="s">
        <v>50</v>
      </c>
      <c r="T20" s="8"/>
      <c r="U20" s="8" t="s">
        <v>70</v>
      </c>
      <c r="V20" s="8"/>
    </row>
    <row r="21" spans="1:7" ht="15">
      <c r="A21" t="s">
        <v>52</v>
      </c>
      <c r="B21">
        <f>3-1</f>
        <v>2</v>
      </c>
      <c r="C21">
        <f>SUMSQ(B15:D15)/12-C17</f>
        <v>12.5</v>
      </c>
      <c r="D21">
        <f>C21/B21</f>
        <v>6.25</v>
      </c>
      <c r="E21">
        <f>D21/D23</f>
        <v>5.7692307692305675</v>
      </c>
      <c r="F21">
        <f>FINV(0.05,B21,B23)</f>
        <v>18.999999999953275</v>
      </c>
      <c r="G21">
        <f>SQRT(D23/12)</f>
        <v>0.30046260628867105</v>
      </c>
    </row>
    <row r="22" spans="1:19" ht="15">
      <c r="A22" t="s">
        <v>53</v>
      </c>
      <c r="B22">
        <f>2-1</f>
        <v>1</v>
      </c>
      <c r="C22">
        <f>SUMSQ(L4:L5)/18-C17</f>
        <v>2.25</v>
      </c>
      <c r="D22">
        <f aca="true" t="shared" si="2" ref="D22:D31">C22/B22</f>
        <v>2.25</v>
      </c>
      <c r="E22">
        <f>D22/D23</f>
        <v>2.0769230769230043</v>
      </c>
      <c r="F22">
        <f>FINV(0.05,B22,B23)</f>
        <v>18.512820511057093</v>
      </c>
      <c r="G22" s="10">
        <f>SQRT(D23/18)</f>
        <v>0.24532669073133337</v>
      </c>
      <c r="J22" s="13">
        <f>SQRT(((2*D31)+D23)/18)</f>
        <v>0.7027283689263075</v>
      </c>
      <c r="K22" s="10">
        <f>TINV(0.05,B23)</f>
        <v>4.302652729544542</v>
      </c>
      <c r="N22" s="13">
        <f>(((3-1)*D31*K27)+(D23*K22))/(((3-1)*D31)+D23)</f>
        <v>2.3859276299466394</v>
      </c>
      <c r="O22" s="10">
        <f>SQRT(2)*G22*K22</f>
        <v>1.4927809824338634</v>
      </c>
      <c r="R22" s="13">
        <f>SQRT(2)*J22*N22</f>
        <v>2.3711539422025143</v>
      </c>
      <c r="S22" s="24" t="str">
        <f>IF(E22&gt;F22,"S","NS")</f>
        <v>NS</v>
      </c>
    </row>
    <row r="23" spans="1:21" ht="15">
      <c r="A23" t="s">
        <v>54</v>
      </c>
      <c r="B23">
        <f>(3-1)*(2-1)</f>
        <v>2</v>
      </c>
      <c r="C23">
        <f>K7-C21-C22</f>
        <v>2.1666666666667425</v>
      </c>
      <c r="D23">
        <f t="shared" si="2"/>
        <v>1.0833333333333712</v>
      </c>
      <c r="J23" s="11">
        <f>SQRT((((2*(3-1))*D31)+((2-1)*D26)+D23)/18)</f>
        <v>1.0023121418149297</v>
      </c>
      <c r="N23" s="11">
        <f>((2*(3-1)*D31*K27)+((2-1)*D26*K24)+(D23*K22))/((2*(3-1)*D31)+((2-1)*D26)+D23)</f>
        <v>2.301094442343779</v>
      </c>
      <c r="R23" s="11">
        <f>SQRT(2)*J23*N23</f>
        <v>3.261763230659148</v>
      </c>
      <c r="S23" s="24"/>
      <c r="U23" s="26">
        <f>SQRT(D23)/F15*100</f>
        <v>18.10144347361886</v>
      </c>
    </row>
    <row r="24" spans="1:21" ht="15">
      <c r="A24" t="s">
        <v>55</v>
      </c>
      <c r="B24">
        <f>2-1</f>
        <v>1</v>
      </c>
      <c r="C24">
        <f>SUMSQ(K13:K14)/18-C17</f>
        <v>0.25</v>
      </c>
      <c r="D24">
        <f t="shared" si="2"/>
        <v>0.25</v>
      </c>
      <c r="E24">
        <f>D24/D26</f>
        <v>0.17999999999999672</v>
      </c>
      <c r="F24">
        <f>FINV(0.05,B24,B26)</f>
        <v>7.708647421321691</v>
      </c>
      <c r="G24" s="9">
        <f>SQRT(D26/18)</f>
        <v>0.2777777777777803</v>
      </c>
      <c r="H24" s="14">
        <f>SQRT(D26/6)</f>
        <v>0.4811252243246925</v>
      </c>
      <c r="I24" s="15">
        <f>SQRT(((1*D26)+D23)/18)</f>
        <v>0.37060177955906953</v>
      </c>
      <c r="J24" s="16">
        <f>SQRT((((3-1)*D31)+D26)/18)</f>
        <v>0.714704462792701</v>
      </c>
      <c r="K24" s="9">
        <f>TINV(0.05,B26)</f>
        <v>2.776445105043803</v>
      </c>
      <c r="L24" s="14">
        <f>TINV(0.05,B26)</f>
        <v>2.776445105043803</v>
      </c>
      <c r="M24" s="15">
        <f>TINV(0.05,B26)</f>
        <v>2.776445105043803</v>
      </c>
      <c r="N24" s="16">
        <f>(((3-1)*D31*K27)+(D26*K24))/(((3-1)*D31)+D26)</f>
        <v>2.219080484540409</v>
      </c>
      <c r="O24" s="9">
        <f>SQRT(2)*G24*K24</f>
        <v>1.0906906452048262</v>
      </c>
      <c r="P24" s="14">
        <f>SQRT(2)*H24*L24</f>
        <v>1.889131612834839</v>
      </c>
      <c r="Q24" s="15">
        <f>SQRT(2)*I24*M24</f>
        <v>1.4551628186208048</v>
      </c>
      <c r="R24" s="16">
        <f>SQRT(2)*J24*N24</f>
        <v>2.2429239370832845</v>
      </c>
      <c r="S24" s="24" t="str">
        <f aca="true" t="shared" si="3" ref="S24:S30">IF(E24&gt;F24,"S","NS")</f>
        <v>NS</v>
      </c>
      <c r="U24" s="26"/>
    </row>
    <row r="25" spans="1:21" ht="15">
      <c r="A25" t="s">
        <v>56</v>
      </c>
      <c r="B25">
        <f>(2-1)*(2-1)</f>
        <v>1</v>
      </c>
      <c r="C25">
        <f>J17-C22-C24</f>
        <v>0.6944444444443434</v>
      </c>
      <c r="D25">
        <f t="shared" si="2"/>
        <v>0.6944444444443434</v>
      </c>
      <c r="E25">
        <f>D25/D26</f>
        <v>0.4999999999999181</v>
      </c>
      <c r="F25">
        <f>FINV(0.05,B25,B26)</f>
        <v>7.708647421321691</v>
      </c>
      <c r="G25" s="12">
        <f>SQRT(D26/9)</f>
        <v>0.39283710065919664</v>
      </c>
      <c r="J25" s="17">
        <f>SQRT((((3-1)*D31)+D26)/9)</f>
        <v>1.0107447443700146</v>
      </c>
      <c r="L25" s="12">
        <f>TINV(0.05,B26)</f>
        <v>2.776445105043803</v>
      </c>
      <c r="N25" s="17">
        <f>(((3-1)*D31*K27)+(D26*K24))/(((3-1)*D31)+D26)</f>
        <v>2.219080484540409</v>
      </c>
      <c r="O25" s="12">
        <f>SQRT(2)*G25*K24</f>
        <v>1.542469502802127</v>
      </c>
      <c r="R25" s="17">
        <f>SQRT(2)*J25*N25</f>
        <v>3.1719734511944386</v>
      </c>
      <c r="S25" s="24" t="str">
        <f t="shared" si="3"/>
        <v>NS</v>
      </c>
      <c r="U25" s="26"/>
    </row>
    <row r="26" spans="1:21" ht="15">
      <c r="A26" t="s">
        <v>57</v>
      </c>
      <c r="B26">
        <f>2*(3-1)*(2-1)</f>
        <v>4</v>
      </c>
      <c r="C26">
        <f>R9-K7-C25-C24</f>
        <v>5.555555555555657</v>
      </c>
      <c r="D26">
        <f t="shared" si="2"/>
        <v>1.3888888888889142</v>
      </c>
      <c r="S26" s="24"/>
      <c r="U26" s="26">
        <f>SQRT(D26)/F15*100</f>
        <v>20.49584873004504</v>
      </c>
    </row>
    <row r="27" spans="1:21" ht="15">
      <c r="A27" t="s">
        <v>58</v>
      </c>
      <c r="B27">
        <f>3-1</f>
        <v>2</v>
      </c>
      <c r="C27">
        <f>SUMSQ(Y4:Y6)/12-C17</f>
        <v>3.5</v>
      </c>
      <c r="D27">
        <f t="shared" si="2"/>
        <v>1.75</v>
      </c>
      <c r="E27">
        <f>D27/D31</f>
        <v>0.44839857651245624</v>
      </c>
      <c r="F27">
        <f>FINV(0.05,B27,B31)</f>
        <v>3.6337234676434944</v>
      </c>
      <c r="G27" s="18">
        <f>SQRT(D31/12)</f>
        <v>0.5702906991013276</v>
      </c>
      <c r="H27" s="19">
        <f>SQRT(D31/6)</f>
        <v>0.8065128411643313</v>
      </c>
      <c r="J27" s="21">
        <f>SQRT(D31/6)</f>
        <v>0.8065128411643313</v>
      </c>
      <c r="K27" s="18">
        <f>TINV(0.05,B31)</f>
        <v>2.119905285162579</v>
      </c>
      <c r="L27" s="19">
        <f>TINV(0.05,B31)</f>
        <v>2.119905285162579</v>
      </c>
      <c r="N27" s="21">
        <f>TINV(0.05,B31)</f>
        <v>2.119905285162579</v>
      </c>
      <c r="O27" s="18">
        <f>SQRT(2)*G27*K27</f>
        <v>1.7097308345357536</v>
      </c>
      <c r="P27" s="19">
        <f>SQRT(2)*H27*L27</f>
        <v>2.4179245342079327</v>
      </c>
      <c r="Q27" s="20"/>
      <c r="R27" s="21">
        <f>SQRT(2)*J27*N27</f>
        <v>2.4179245342079327</v>
      </c>
      <c r="S27" s="24" t="str">
        <f t="shared" si="3"/>
        <v>NS</v>
      </c>
      <c r="U27" s="26"/>
    </row>
    <row r="28" spans="1:21" ht="15">
      <c r="A28" t="s">
        <v>59</v>
      </c>
      <c r="B28">
        <f>(2-1)*(3-1)</f>
        <v>2</v>
      </c>
      <c r="C28">
        <f>Q17-C22-C27</f>
        <v>4.1666666666667425</v>
      </c>
      <c r="D28">
        <f t="shared" si="2"/>
        <v>2.0833333333333712</v>
      </c>
      <c r="E28">
        <f>D28/D31</f>
        <v>0.5338078291815053</v>
      </c>
      <c r="F28">
        <f>FINV(0.05,B28,B31)</f>
        <v>3.6337234676434944</v>
      </c>
      <c r="G28" s="22">
        <f>SQRT(D31/6)</f>
        <v>0.8065128411643313</v>
      </c>
      <c r="K28" s="22">
        <f>TINV(0.05,B31)</f>
        <v>2.119905285162579</v>
      </c>
      <c r="O28" s="22">
        <f>SQRT(2)*G28*K28</f>
        <v>2.4179245342079327</v>
      </c>
      <c r="S28" s="24" t="str">
        <f t="shared" si="3"/>
        <v>NS</v>
      </c>
      <c r="U28" s="26"/>
    </row>
    <row r="29" spans="1:21" ht="15">
      <c r="A29" t="s">
        <v>60</v>
      </c>
      <c r="B29">
        <f>(2-1)*(3-1)</f>
        <v>2</v>
      </c>
      <c r="C29">
        <f>Y9-C24-C27</f>
        <v>15.5</v>
      </c>
      <c r="D29">
        <f t="shared" si="2"/>
        <v>7.75</v>
      </c>
      <c r="E29">
        <f>D29/D31</f>
        <v>1.9857651245551633</v>
      </c>
      <c r="F29">
        <f>FINV(0.05,B29,B31)</f>
        <v>3.6337234676434944</v>
      </c>
      <c r="G29" s="23">
        <f>SQRT(D31/3)</f>
        <v>1.1405813982026551</v>
      </c>
      <c r="K29" s="23">
        <f>TINV(0.05,B31)</f>
        <v>2.119905285162579</v>
      </c>
      <c r="O29" s="23">
        <f>SQRT(2)*G29*K29</f>
        <v>3.419461669071507</v>
      </c>
      <c r="S29" s="24" t="str">
        <f t="shared" si="3"/>
        <v>NS</v>
      </c>
      <c r="U29" s="26">
        <f>SQRT(D31)/F15*100</f>
        <v>34.35730316269475</v>
      </c>
    </row>
    <row r="30" spans="1:19" ht="15">
      <c r="A30" t="s">
        <v>61</v>
      </c>
      <c r="B30">
        <f>(2-1)*(2-1)*(3-1)</f>
        <v>2</v>
      </c>
      <c r="C30">
        <f>C18-C22-C24-C27-C25-C28-C29</f>
        <v>47.72222222222217</v>
      </c>
      <c r="D30">
        <f t="shared" si="2"/>
        <v>23.861111111111086</v>
      </c>
      <c r="E30">
        <f>D30/D31</f>
        <v>6.113879003558722</v>
      </c>
      <c r="F30">
        <f>FINV(0.05,B30,B31)</f>
        <v>3.6337234676434944</v>
      </c>
      <c r="S30" s="24" t="str">
        <f t="shared" si="3"/>
        <v>S</v>
      </c>
    </row>
    <row r="31" spans="1:4" ht="15">
      <c r="A31" t="s">
        <v>62</v>
      </c>
      <c r="B31">
        <f>2*2*(3-1)*(3-1)</f>
        <v>16</v>
      </c>
      <c r="C31">
        <f>F17-C21-C22-C23-C24-C25-C26-C27-C28-C29-C30</f>
        <v>62.44444444444434</v>
      </c>
      <c r="D31">
        <f t="shared" si="2"/>
        <v>3.9027777777777715</v>
      </c>
    </row>
    <row r="32" spans="1:3" ht="15">
      <c r="A32" t="s">
        <v>5</v>
      </c>
      <c r="B32">
        <f>SUM(B21:B31)</f>
        <v>35</v>
      </c>
      <c r="C32" s="7">
        <f>SUM(C21:C31)</f>
        <v>156.75</v>
      </c>
    </row>
    <row r="35" ht="15">
      <c r="A35" t="s">
        <v>71</v>
      </c>
    </row>
    <row r="37" ht="15">
      <c r="A37" t="s">
        <v>72</v>
      </c>
    </row>
    <row r="38" spans="1:2" ht="15">
      <c r="A38" t="s">
        <v>20</v>
      </c>
      <c r="B38" s="1">
        <f>T13</f>
        <v>6</v>
      </c>
    </row>
    <row r="39" spans="1:2" ht="15">
      <c r="A39" t="s">
        <v>21</v>
      </c>
      <c r="B39" s="1">
        <f>T14</f>
        <v>5.5</v>
      </c>
    </row>
    <row r="40" spans="1:2" ht="15">
      <c r="A40" s="6" t="s">
        <v>51</v>
      </c>
      <c r="B40" s="27">
        <f>G22</f>
        <v>0.24532669073133337</v>
      </c>
    </row>
    <row r="41" spans="1:2" ht="15">
      <c r="A41" t="s">
        <v>73</v>
      </c>
      <c r="B41" s="24" t="str">
        <f>IF(E22&gt;F22,O22,S22)</f>
        <v>NS</v>
      </c>
    </row>
    <row r="42" ht="15">
      <c r="A42" t="s">
        <v>74</v>
      </c>
    </row>
    <row r="43" spans="1:2" ht="15">
      <c r="A43" t="s">
        <v>31</v>
      </c>
      <c r="B43" s="1">
        <f>L13</f>
        <v>5.666666666666667</v>
      </c>
    </row>
    <row r="44" spans="1:2" ht="15">
      <c r="A44" t="s">
        <v>32</v>
      </c>
      <c r="B44" s="1">
        <f>L14</f>
        <v>5.833333333333333</v>
      </c>
    </row>
    <row r="45" spans="1:2" ht="15">
      <c r="A45" s="6" t="s">
        <v>51</v>
      </c>
      <c r="B45" s="27">
        <f>G24</f>
        <v>0.2777777777777803</v>
      </c>
    </row>
    <row r="46" spans="1:2" ht="15">
      <c r="A46" t="s">
        <v>73</v>
      </c>
      <c r="B46" s="24" t="str">
        <f>IF(E24&gt;F24,O24,S24)</f>
        <v>NS</v>
      </c>
    </row>
    <row r="47" ht="15">
      <c r="A47" t="s">
        <v>75</v>
      </c>
    </row>
    <row r="48" spans="1:6" ht="15">
      <c r="A48" t="s">
        <v>36</v>
      </c>
      <c r="B48" s="1">
        <f>P16</f>
        <v>6.166666666666667</v>
      </c>
      <c r="E48" s="1"/>
      <c r="F48" s="1"/>
    </row>
    <row r="49" spans="1:2" ht="15">
      <c r="A49" t="s">
        <v>37</v>
      </c>
      <c r="B49" s="1">
        <f>Q16</f>
        <v>5.666666666666667</v>
      </c>
    </row>
    <row r="50" spans="1:2" ht="15">
      <c r="A50" t="s">
        <v>38</v>
      </c>
      <c r="B50" s="1">
        <f>R16</f>
        <v>5.416666666666667</v>
      </c>
    </row>
    <row r="51" spans="1:2" ht="15">
      <c r="A51" s="6" t="s">
        <v>51</v>
      </c>
      <c r="B51" s="27">
        <f>G27</f>
        <v>0.5702906991013276</v>
      </c>
    </row>
    <row r="52" spans="1:2" ht="15">
      <c r="A52" t="s">
        <v>73</v>
      </c>
      <c r="B52" s="24" t="str">
        <f>IF(E27&gt;F27,O27,S27)</f>
        <v>NS</v>
      </c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B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2011-05-03T11:09:17Z</dcterms:created>
  <dcterms:modified xsi:type="dcterms:W3CDTF">2011-05-16T08:12:53Z</dcterms:modified>
  <cp:category/>
  <cp:version/>
  <cp:contentType/>
  <cp:contentStatus/>
</cp:coreProperties>
</file>