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Bharat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<sst xmlns="http://schemas.openxmlformats.org/spreadsheetml/2006/main" count="124" uniqueCount="90">
  <si>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Table : Effect of nutrient management on ……………………….</t>
  </si>
  <si>
    <t>RDF</t>
  </si>
  <si>
    <t>FYM 90</t>
  </si>
  <si>
    <t>FYM 120</t>
  </si>
  <si>
    <t>LC 90</t>
  </si>
  <si>
    <t>LC 120</t>
  </si>
  <si>
    <t>V 120</t>
  </si>
  <si>
    <t>CC</t>
  </si>
  <si>
    <t>FYM 60xRDF</t>
  </si>
  <si>
    <t>FYM 60xFYM 120</t>
  </si>
  <si>
    <t>FYM 60xLC 120</t>
  </si>
  <si>
    <t>FYM 60xV 120</t>
  </si>
  <si>
    <t>FYM 60xFYM 90</t>
  </si>
  <si>
    <t>FYM 60xLC 90</t>
  </si>
  <si>
    <t>FYM 60xV90</t>
  </si>
  <si>
    <t>CxRDF</t>
  </si>
  <si>
    <t>CxFYM120</t>
  </si>
  <si>
    <t>CxLC120</t>
  </si>
  <si>
    <t>CxV120</t>
  </si>
  <si>
    <t>CxFYM90</t>
  </si>
  <si>
    <t>CxLC90</t>
  </si>
  <si>
    <t>CxV90</t>
  </si>
  <si>
    <t>FYM60xC</t>
  </si>
  <si>
    <t>FYM90xC</t>
  </si>
  <si>
    <t>FYM 90xRDF</t>
  </si>
  <si>
    <t>FYM 90xFYM 120</t>
  </si>
  <si>
    <t>FYM 90xLC 120</t>
  </si>
  <si>
    <t>FYM 90xV 120</t>
  </si>
  <si>
    <t>FYM 90xFYM 90</t>
  </si>
  <si>
    <t>FYM 90xLC 90</t>
  </si>
  <si>
    <t>FYM 90xV90</t>
  </si>
  <si>
    <t>Total</t>
  </si>
  <si>
    <t>R1</t>
  </si>
  <si>
    <t>R2</t>
  </si>
  <si>
    <t>R3</t>
  </si>
  <si>
    <t>Treatment</t>
  </si>
  <si>
    <t>Mean</t>
  </si>
  <si>
    <t>Table Pop x Pot</t>
  </si>
  <si>
    <t>Pot1</t>
  </si>
  <si>
    <t>Pot2</t>
  </si>
  <si>
    <t>Pot3</t>
  </si>
  <si>
    <t>C</t>
  </si>
  <si>
    <t>V 90</t>
  </si>
  <si>
    <t>TSS</t>
  </si>
  <si>
    <t>CF</t>
  </si>
  <si>
    <t>Trss</t>
  </si>
  <si>
    <t>Treatmnts</t>
  </si>
  <si>
    <t>Pop1</t>
  </si>
  <si>
    <t>Pop2</t>
  </si>
  <si>
    <t>Pop3</t>
  </si>
  <si>
    <t>Pop4</t>
  </si>
  <si>
    <t>Pop5</t>
  </si>
  <si>
    <t>Pop6</t>
  </si>
  <si>
    <t>Pop7</t>
  </si>
  <si>
    <t>Pop8</t>
  </si>
  <si>
    <t>Popss</t>
  </si>
  <si>
    <t>Potss</t>
  </si>
  <si>
    <t>Abbreviations</t>
  </si>
  <si>
    <t>C =</t>
  </si>
  <si>
    <t>LC =</t>
  </si>
  <si>
    <t>V =</t>
  </si>
  <si>
    <t>RDF =</t>
  </si>
  <si>
    <t>Control</t>
  </si>
  <si>
    <t>Recommended dose of fertilizer</t>
  </si>
  <si>
    <t>Leaf compost</t>
  </si>
  <si>
    <t>Vermicompost</t>
  </si>
  <si>
    <t>ANOVA</t>
  </si>
  <si>
    <t>Source</t>
  </si>
  <si>
    <t>DF</t>
  </si>
  <si>
    <t>SS</t>
  </si>
  <si>
    <t>MSS</t>
  </si>
  <si>
    <t>F Cal</t>
  </si>
  <si>
    <t>F Tab 5%</t>
  </si>
  <si>
    <t>SEm±</t>
  </si>
  <si>
    <t>CD 5%</t>
  </si>
  <si>
    <t>S/NS</t>
  </si>
  <si>
    <t>CV %</t>
  </si>
  <si>
    <t>Replication</t>
  </si>
  <si>
    <t>Pop corn</t>
  </si>
  <si>
    <t>Potato</t>
  </si>
  <si>
    <t>PopxPot</t>
  </si>
  <si>
    <t>Error</t>
  </si>
  <si>
    <t>Popcorn</t>
  </si>
  <si>
    <t>A.</t>
  </si>
  <si>
    <t>CD (0.05)</t>
  </si>
  <si>
    <t>B.</t>
  </si>
  <si>
    <t>FYM 60</t>
  </si>
  <si>
    <t>C.</t>
  </si>
  <si>
    <r>
      <t xml:space="preserve">Interaction </t>
    </r>
    <r>
      <rPr>
        <sz val="10"/>
        <rFont val="Arial"/>
        <family val="2"/>
      </rPr>
      <t>(if significant then give table below)</t>
    </r>
  </si>
  <si>
    <t>Table : Treatment x Replication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</si>
</sst>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I64" sqref="I64"/>
    </sheetView>
  </sheetViews>
  <sheetFormatPr defaultColWidth="9.140625" defaultRowHeight="12.75"/>
  <cols>
    <col min="3" max="3" width="10.00390625" style="0" bestFit="1" customWidth="1"/>
    <col min="5" max="5" width="9.57421875" style="0" bestFit="1" customWidth="1"/>
    <col min="7" max="7" width="9.57421875" style="0" bestFit="1" customWidth="1"/>
    <col min="8" max="8" width="9.57421875" style="0" customWidth="1"/>
  </cols>
  <sheetData>
    <row r="1" spans="1:10" ht="12.75">
      <c r="A1" t="s">
        <v>89</v>
      </c>
      <c r="J1" t="s">
        <v>37</v>
      </c>
    </row>
    <row r="2" spans="1:14" ht="12.75">
      <c r="A2" s="1" t="s">
        <v>35</v>
      </c>
      <c r="C2" t="s">
        <v>32</v>
      </c>
      <c r="D2" t="s">
        <v>33</v>
      </c>
      <c r="E2" t="s">
        <v>34</v>
      </c>
      <c r="F2" t="s">
        <v>31</v>
      </c>
      <c r="G2" s="2" t="s">
        <v>36</v>
      </c>
      <c r="H2" s="2"/>
      <c r="I2" s="1" t="s">
        <v>46</v>
      </c>
      <c r="J2" s="7" t="s">
        <v>38</v>
      </c>
      <c r="K2" s="7" t="s">
        <v>39</v>
      </c>
      <c r="L2" s="7" t="s">
        <v>40</v>
      </c>
      <c r="M2" s="7" t="s">
        <v>31</v>
      </c>
      <c r="N2" s="7" t="s">
        <v>36</v>
      </c>
    </row>
    <row r="3" spans="1:14" ht="12.75">
      <c r="A3" s="1" t="s">
        <v>7</v>
      </c>
      <c r="C3">
        <v>6</v>
      </c>
      <c r="D3">
        <v>5</v>
      </c>
      <c r="E3">
        <v>7</v>
      </c>
      <c r="F3" s="1">
        <f>SUM(C3:E3)</f>
        <v>18</v>
      </c>
      <c r="G3" s="3">
        <f>AVERAGE(C3:E3)</f>
        <v>6</v>
      </c>
      <c r="H3" s="3" t="s">
        <v>47</v>
      </c>
      <c r="I3" t="s">
        <v>41</v>
      </c>
      <c r="J3">
        <f>F3</f>
        <v>18</v>
      </c>
      <c r="K3">
        <f>F11</f>
        <v>38</v>
      </c>
      <c r="L3">
        <f>F19</f>
        <v>31</v>
      </c>
      <c r="M3" s="1">
        <f>SUM(J3:L3)</f>
        <v>87</v>
      </c>
      <c r="N3" s="4">
        <f>M3/9</f>
        <v>9.666666666666666</v>
      </c>
    </row>
    <row r="4" spans="1:14" ht="12.75">
      <c r="A4" t="s">
        <v>15</v>
      </c>
      <c r="C4">
        <v>8</v>
      </c>
      <c r="D4">
        <v>9</v>
      </c>
      <c r="E4">
        <v>8</v>
      </c>
      <c r="F4" s="1">
        <f aca="true" t="shared" si="0" ref="F4:F26">SUM(C4:E4)</f>
        <v>25</v>
      </c>
      <c r="G4" s="3">
        <f aca="true" t="shared" si="1" ref="G4:G26">AVERAGE(C4:E4)</f>
        <v>8.333333333333334</v>
      </c>
      <c r="H4" s="3" t="s">
        <v>48</v>
      </c>
      <c r="I4" t="s">
        <v>1</v>
      </c>
      <c r="J4">
        <f aca="true" t="shared" si="2" ref="J4:J10">F4</f>
        <v>25</v>
      </c>
      <c r="K4">
        <f aca="true" t="shared" si="3" ref="K4:K10">F12</f>
        <v>32</v>
      </c>
      <c r="L4">
        <f aca="true" t="shared" si="4" ref="L4:L10">F20</f>
        <v>32</v>
      </c>
      <c r="M4" s="1">
        <f aca="true" t="shared" si="5" ref="M4:M11">SUM(J4:L4)</f>
        <v>89</v>
      </c>
      <c r="N4" s="4">
        <f aca="true" t="shared" si="6" ref="N4:N10">M4/9</f>
        <v>9.88888888888889</v>
      </c>
    </row>
    <row r="5" spans="1:14" ht="12.75">
      <c r="A5" t="s">
        <v>16</v>
      </c>
      <c r="C5">
        <v>8</v>
      </c>
      <c r="D5">
        <v>8</v>
      </c>
      <c r="E5">
        <v>9</v>
      </c>
      <c r="F5" s="1">
        <f t="shared" si="0"/>
        <v>25</v>
      </c>
      <c r="G5" s="3">
        <f t="shared" si="1"/>
        <v>8.333333333333334</v>
      </c>
      <c r="H5" s="3" t="s">
        <v>49</v>
      </c>
      <c r="I5" t="s">
        <v>3</v>
      </c>
      <c r="J5">
        <f t="shared" si="2"/>
        <v>25</v>
      </c>
      <c r="K5">
        <f t="shared" si="3"/>
        <v>44</v>
      </c>
      <c r="L5">
        <f t="shared" si="4"/>
        <v>34</v>
      </c>
      <c r="M5" s="1">
        <f t="shared" si="5"/>
        <v>103</v>
      </c>
      <c r="N5" s="4">
        <f t="shared" si="6"/>
        <v>11.444444444444445</v>
      </c>
    </row>
    <row r="6" spans="1:14" ht="12.75">
      <c r="A6" t="s">
        <v>17</v>
      </c>
      <c r="C6">
        <v>8</v>
      </c>
      <c r="D6">
        <v>9</v>
      </c>
      <c r="E6">
        <v>9</v>
      </c>
      <c r="F6" s="1">
        <f t="shared" si="0"/>
        <v>26</v>
      </c>
      <c r="G6" s="3">
        <f t="shared" si="1"/>
        <v>8.666666666666666</v>
      </c>
      <c r="H6" s="3" t="s">
        <v>50</v>
      </c>
      <c r="I6" t="s">
        <v>5</v>
      </c>
      <c r="J6">
        <f t="shared" si="2"/>
        <v>26</v>
      </c>
      <c r="K6">
        <f t="shared" si="3"/>
        <v>44</v>
      </c>
      <c r="L6">
        <f t="shared" si="4"/>
        <v>44</v>
      </c>
      <c r="M6" s="1">
        <f t="shared" si="5"/>
        <v>114</v>
      </c>
      <c r="N6" s="4">
        <f t="shared" si="6"/>
        <v>12.666666666666666</v>
      </c>
    </row>
    <row r="7" spans="1:14" ht="12.75">
      <c r="A7" t="s">
        <v>18</v>
      </c>
      <c r="C7">
        <v>9</v>
      </c>
      <c r="D7">
        <v>10</v>
      </c>
      <c r="E7">
        <v>8</v>
      </c>
      <c r="F7" s="1">
        <f t="shared" si="0"/>
        <v>27</v>
      </c>
      <c r="G7" s="3">
        <f t="shared" si="1"/>
        <v>9</v>
      </c>
      <c r="H7" s="3" t="s">
        <v>51</v>
      </c>
      <c r="I7" t="s">
        <v>6</v>
      </c>
      <c r="J7">
        <f t="shared" si="2"/>
        <v>27</v>
      </c>
      <c r="K7">
        <f t="shared" si="3"/>
        <v>46</v>
      </c>
      <c r="L7">
        <f t="shared" si="4"/>
        <v>41</v>
      </c>
      <c r="M7" s="1">
        <f t="shared" si="5"/>
        <v>114</v>
      </c>
      <c r="N7" s="4">
        <f t="shared" si="6"/>
        <v>12.666666666666666</v>
      </c>
    </row>
    <row r="8" spans="1:14" ht="12.75">
      <c r="A8" t="s">
        <v>19</v>
      </c>
      <c r="C8">
        <v>10</v>
      </c>
      <c r="D8">
        <v>11</v>
      </c>
      <c r="E8">
        <v>8</v>
      </c>
      <c r="F8" s="1">
        <f t="shared" si="0"/>
        <v>29</v>
      </c>
      <c r="G8" s="3">
        <f t="shared" si="1"/>
        <v>9.666666666666666</v>
      </c>
      <c r="H8" s="3" t="s">
        <v>52</v>
      </c>
      <c r="I8" t="s">
        <v>2</v>
      </c>
      <c r="J8">
        <f t="shared" si="2"/>
        <v>29</v>
      </c>
      <c r="K8">
        <f t="shared" si="3"/>
        <v>38</v>
      </c>
      <c r="L8">
        <f t="shared" si="4"/>
        <v>41</v>
      </c>
      <c r="M8" s="1">
        <f t="shared" si="5"/>
        <v>108</v>
      </c>
      <c r="N8" s="4">
        <f t="shared" si="6"/>
        <v>12</v>
      </c>
    </row>
    <row r="9" spans="1:14" ht="12.75">
      <c r="A9" t="s">
        <v>20</v>
      </c>
      <c r="C9">
        <v>10</v>
      </c>
      <c r="D9">
        <v>12</v>
      </c>
      <c r="E9">
        <v>10</v>
      </c>
      <c r="F9" s="1">
        <f t="shared" si="0"/>
        <v>32</v>
      </c>
      <c r="G9" s="3">
        <f t="shared" si="1"/>
        <v>10.666666666666666</v>
      </c>
      <c r="H9" s="3" t="s">
        <v>53</v>
      </c>
      <c r="I9" t="s">
        <v>4</v>
      </c>
      <c r="J9">
        <f t="shared" si="2"/>
        <v>32</v>
      </c>
      <c r="K9">
        <f t="shared" si="3"/>
        <v>42</v>
      </c>
      <c r="L9">
        <f t="shared" si="4"/>
        <v>43</v>
      </c>
      <c r="M9" s="1">
        <f t="shared" si="5"/>
        <v>117</v>
      </c>
      <c r="N9" s="4">
        <f t="shared" si="6"/>
        <v>13</v>
      </c>
    </row>
    <row r="10" spans="1:14" ht="12.75">
      <c r="A10" t="s">
        <v>21</v>
      </c>
      <c r="C10">
        <v>10</v>
      </c>
      <c r="D10">
        <v>13</v>
      </c>
      <c r="E10">
        <v>8</v>
      </c>
      <c r="F10" s="1">
        <f t="shared" si="0"/>
        <v>31</v>
      </c>
      <c r="G10" s="3">
        <f t="shared" si="1"/>
        <v>10.333333333333334</v>
      </c>
      <c r="H10" s="3" t="s">
        <v>54</v>
      </c>
      <c r="I10" t="s">
        <v>42</v>
      </c>
      <c r="J10">
        <f t="shared" si="2"/>
        <v>31</v>
      </c>
      <c r="K10">
        <f t="shared" si="3"/>
        <v>43</v>
      </c>
      <c r="L10">
        <f t="shared" si="4"/>
        <v>36</v>
      </c>
      <c r="M10" s="1">
        <f t="shared" si="5"/>
        <v>110</v>
      </c>
      <c r="N10" s="4">
        <f t="shared" si="6"/>
        <v>12.222222222222221</v>
      </c>
    </row>
    <row r="11" spans="1:13" ht="12.75">
      <c r="A11" t="s">
        <v>22</v>
      </c>
      <c r="C11">
        <v>13</v>
      </c>
      <c r="D11">
        <v>14</v>
      </c>
      <c r="E11">
        <v>11</v>
      </c>
      <c r="F11" s="1">
        <f t="shared" si="0"/>
        <v>38</v>
      </c>
      <c r="G11" s="3">
        <f t="shared" si="1"/>
        <v>12.666666666666666</v>
      </c>
      <c r="H11" s="3"/>
      <c r="I11" s="1" t="s">
        <v>31</v>
      </c>
      <c r="J11" s="1">
        <f>SUM(J3:J10)</f>
        <v>213</v>
      </c>
      <c r="K11" s="1">
        <f>SUM(K3:K10)</f>
        <v>327</v>
      </c>
      <c r="L11" s="1">
        <f>SUM(L3:L10)</f>
        <v>302</v>
      </c>
      <c r="M11" s="1">
        <f t="shared" si="5"/>
        <v>842</v>
      </c>
    </row>
    <row r="12" spans="1:12" ht="12.75">
      <c r="A12" t="s">
        <v>8</v>
      </c>
      <c r="C12">
        <v>10</v>
      </c>
      <c r="D12">
        <v>12</v>
      </c>
      <c r="E12">
        <v>10</v>
      </c>
      <c r="F12" s="1">
        <f t="shared" si="0"/>
        <v>32</v>
      </c>
      <c r="G12" s="3">
        <f t="shared" si="1"/>
        <v>10.666666666666666</v>
      </c>
      <c r="H12" s="3"/>
      <c r="I12" s="1" t="s">
        <v>36</v>
      </c>
      <c r="J12" s="5">
        <f>J11/24</f>
        <v>8.875</v>
      </c>
      <c r="K12" s="5">
        <f>K11/24</f>
        <v>13.625</v>
      </c>
      <c r="L12" s="5">
        <f>L11/24</f>
        <v>12.583333333333334</v>
      </c>
    </row>
    <row r="13" spans="1:8" ht="12.75">
      <c r="A13" t="s">
        <v>9</v>
      </c>
      <c r="C13">
        <v>15</v>
      </c>
      <c r="D13">
        <v>16</v>
      </c>
      <c r="E13">
        <v>13</v>
      </c>
      <c r="F13" s="1">
        <f t="shared" si="0"/>
        <v>44</v>
      </c>
      <c r="G13" s="3">
        <f t="shared" si="1"/>
        <v>14.666666666666666</v>
      </c>
      <c r="H13" s="3"/>
    </row>
    <row r="14" spans="1:10" ht="12.75">
      <c r="A14" t="s">
        <v>10</v>
      </c>
      <c r="C14">
        <v>12</v>
      </c>
      <c r="D14">
        <v>17</v>
      </c>
      <c r="E14">
        <v>15</v>
      </c>
      <c r="F14" s="1">
        <f t="shared" si="0"/>
        <v>44</v>
      </c>
      <c r="G14" s="3">
        <f t="shared" si="1"/>
        <v>14.666666666666666</v>
      </c>
      <c r="H14" s="3"/>
      <c r="I14" t="s">
        <v>44</v>
      </c>
      <c r="J14">
        <f>(F27*F27)/72</f>
        <v>9846.722222222223</v>
      </c>
    </row>
    <row r="15" spans="1:10" ht="12.75">
      <c r="A15" t="s">
        <v>11</v>
      </c>
      <c r="C15">
        <v>13</v>
      </c>
      <c r="D15">
        <v>18</v>
      </c>
      <c r="E15">
        <v>15</v>
      </c>
      <c r="F15" s="1">
        <f t="shared" si="0"/>
        <v>46</v>
      </c>
      <c r="G15" s="3">
        <f t="shared" si="1"/>
        <v>15.333333333333334</v>
      </c>
      <c r="H15" s="3"/>
      <c r="I15" t="s">
        <v>43</v>
      </c>
      <c r="J15">
        <f>SUMSQ(C3:E26)-J14</f>
        <v>553.2777777777774</v>
      </c>
    </row>
    <row r="16" spans="1:10" ht="12.75">
      <c r="A16" t="s">
        <v>12</v>
      </c>
      <c r="C16">
        <v>14</v>
      </c>
      <c r="D16">
        <v>12</v>
      </c>
      <c r="E16">
        <v>12</v>
      </c>
      <c r="F16" s="1">
        <f t="shared" si="0"/>
        <v>38</v>
      </c>
      <c r="G16" s="3">
        <f t="shared" si="1"/>
        <v>12.666666666666666</v>
      </c>
      <c r="H16" s="3"/>
      <c r="I16" t="s">
        <v>45</v>
      </c>
      <c r="J16">
        <f>SUMSQ(J3:L10)/3-J14</f>
        <v>453.94444444444343</v>
      </c>
    </row>
    <row r="17" spans="1:10" ht="12.75">
      <c r="A17" t="s">
        <v>13</v>
      </c>
      <c r="C17">
        <v>15</v>
      </c>
      <c r="D17">
        <v>13</v>
      </c>
      <c r="E17">
        <v>14</v>
      </c>
      <c r="F17" s="1">
        <f t="shared" si="0"/>
        <v>42</v>
      </c>
      <c r="G17" s="3">
        <f t="shared" si="1"/>
        <v>14</v>
      </c>
      <c r="H17" s="3"/>
      <c r="I17" t="s">
        <v>55</v>
      </c>
      <c r="J17">
        <f>SUMSQ(M3:M10)/9-J14</f>
        <v>102.61111111111131</v>
      </c>
    </row>
    <row r="18" spans="1:10" ht="12.75">
      <c r="A18" t="s">
        <v>14</v>
      </c>
      <c r="C18">
        <v>16</v>
      </c>
      <c r="D18">
        <v>14</v>
      </c>
      <c r="E18">
        <v>13</v>
      </c>
      <c r="F18" s="1">
        <f t="shared" si="0"/>
        <v>43</v>
      </c>
      <c r="G18" s="3">
        <f t="shared" si="1"/>
        <v>14.333333333333334</v>
      </c>
      <c r="H18" s="3"/>
      <c r="I18" t="s">
        <v>56</v>
      </c>
      <c r="J18">
        <f>SUMSQ(J11:L11)/24-J14</f>
        <v>299.19444444444343</v>
      </c>
    </row>
    <row r="19" spans="1:8" ht="12.75">
      <c r="A19" t="s">
        <v>23</v>
      </c>
      <c r="C19">
        <v>11</v>
      </c>
      <c r="D19">
        <v>9</v>
      </c>
      <c r="E19">
        <v>11</v>
      </c>
      <c r="F19" s="1">
        <f t="shared" si="0"/>
        <v>31</v>
      </c>
      <c r="G19" s="3">
        <f t="shared" si="1"/>
        <v>10.333333333333334</v>
      </c>
      <c r="H19" s="3"/>
    </row>
    <row r="20" spans="1:9" ht="12.75">
      <c r="A20" t="s">
        <v>24</v>
      </c>
      <c r="C20">
        <v>10</v>
      </c>
      <c r="D20">
        <v>10</v>
      </c>
      <c r="E20">
        <v>12</v>
      </c>
      <c r="F20" s="1">
        <f t="shared" si="0"/>
        <v>32</v>
      </c>
      <c r="G20" s="3">
        <f t="shared" si="1"/>
        <v>10.666666666666666</v>
      </c>
      <c r="H20" s="3"/>
      <c r="I20" s="1" t="s">
        <v>57</v>
      </c>
    </row>
    <row r="21" spans="1:10" ht="12.75">
      <c r="A21" t="s">
        <v>25</v>
      </c>
      <c r="C21">
        <v>12</v>
      </c>
      <c r="D21">
        <v>12</v>
      </c>
      <c r="E21">
        <v>10</v>
      </c>
      <c r="F21" s="1">
        <f t="shared" si="0"/>
        <v>34</v>
      </c>
      <c r="G21" s="3">
        <f t="shared" si="1"/>
        <v>11.333333333333334</v>
      </c>
      <c r="H21" s="3"/>
      <c r="I21" t="s">
        <v>58</v>
      </c>
      <c r="J21" t="s">
        <v>62</v>
      </c>
    </row>
    <row r="22" spans="1:10" ht="12.75">
      <c r="A22" t="s">
        <v>26</v>
      </c>
      <c r="C22">
        <v>13</v>
      </c>
      <c r="D22">
        <v>16</v>
      </c>
      <c r="E22">
        <v>15</v>
      </c>
      <c r="F22" s="1">
        <f t="shared" si="0"/>
        <v>44</v>
      </c>
      <c r="G22" s="3">
        <f t="shared" si="1"/>
        <v>14.666666666666666</v>
      </c>
      <c r="H22" s="3"/>
      <c r="I22" t="s">
        <v>61</v>
      </c>
      <c r="J22" t="s">
        <v>63</v>
      </c>
    </row>
    <row r="23" spans="1:10" ht="12.75">
      <c r="A23" t="s">
        <v>27</v>
      </c>
      <c r="C23">
        <v>14</v>
      </c>
      <c r="D23">
        <v>14</v>
      </c>
      <c r="E23">
        <v>13</v>
      </c>
      <c r="F23" s="1">
        <f t="shared" si="0"/>
        <v>41</v>
      </c>
      <c r="G23" s="3">
        <f t="shared" si="1"/>
        <v>13.666666666666666</v>
      </c>
      <c r="H23" s="3"/>
      <c r="I23" t="s">
        <v>59</v>
      </c>
      <c r="J23" t="s">
        <v>64</v>
      </c>
    </row>
    <row r="24" spans="1:10" ht="12.75">
      <c r="A24" t="s">
        <v>28</v>
      </c>
      <c r="C24">
        <v>15</v>
      </c>
      <c r="D24">
        <v>12</v>
      </c>
      <c r="E24">
        <v>14</v>
      </c>
      <c r="F24" s="1">
        <f t="shared" si="0"/>
        <v>41</v>
      </c>
      <c r="G24" s="3">
        <f t="shared" si="1"/>
        <v>13.666666666666666</v>
      </c>
      <c r="H24" s="3"/>
      <c r="I24" t="s">
        <v>60</v>
      </c>
      <c r="J24" t="s">
        <v>65</v>
      </c>
    </row>
    <row r="25" spans="1:8" ht="12.75">
      <c r="A25" t="s">
        <v>29</v>
      </c>
      <c r="C25">
        <v>14</v>
      </c>
      <c r="D25">
        <v>15</v>
      </c>
      <c r="E25">
        <v>14</v>
      </c>
      <c r="F25" s="1">
        <f t="shared" si="0"/>
        <v>43</v>
      </c>
      <c r="G25" s="3">
        <f t="shared" si="1"/>
        <v>14.333333333333334</v>
      </c>
      <c r="H25" s="3"/>
    </row>
    <row r="26" spans="1:8" ht="12.75">
      <c r="A26" t="s">
        <v>30</v>
      </c>
      <c r="C26">
        <v>12</v>
      </c>
      <c r="D26">
        <v>14</v>
      </c>
      <c r="E26">
        <v>10</v>
      </c>
      <c r="F26" s="1">
        <f t="shared" si="0"/>
        <v>36</v>
      </c>
      <c r="G26" s="3">
        <f t="shared" si="1"/>
        <v>12</v>
      </c>
      <c r="H26" s="3"/>
    </row>
    <row r="27" spans="1:8" ht="12.75">
      <c r="A27" s="1" t="s">
        <v>31</v>
      </c>
      <c r="C27" s="1">
        <f>SUM(C3:C26)</f>
        <v>278</v>
      </c>
      <c r="D27" s="1">
        <f>SUM(D3:D26)</f>
        <v>295</v>
      </c>
      <c r="E27" s="1">
        <f>SUM(E3:E26)</f>
        <v>269</v>
      </c>
      <c r="F27" s="1">
        <f>SUM(C27:E27)</f>
        <v>842</v>
      </c>
      <c r="G27" s="3">
        <f>AVERAGE(C3:E26)</f>
        <v>11.694444444444445</v>
      </c>
      <c r="H27" s="3"/>
    </row>
    <row r="29" ht="12.75">
      <c r="E29" s="1" t="s">
        <v>66</v>
      </c>
    </row>
    <row r="30" spans="1:10" ht="12.75">
      <c r="A30" s="1" t="s">
        <v>67</v>
      </c>
      <c r="B30" s="7" t="s">
        <v>68</v>
      </c>
      <c r="C30" s="7" t="s">
        <v>69</v>
      </c>
      <c r="D30" s="7" t="s">
        <v>70</v>
      </c>
      <c r="E30" s="7" t="s">
        <v>71</v>
      </c>
      <c r="F30" s="7" t="s">
        <v>72</v>
      </c>
      <c r="G30" s="7" t="s">
        <v>73</v>
      </c>
      <c r="H30" s="7" t="s">
        <v>74</v>
      </c>
      <c r="I30" s="7" t="s">
        <v>75</v>
      </c>
      <c r="J30" s="7" t="s">
        <v>76</v>
      </c>
    </row>
    <row r="31" spans="1:9" ht="12.75">
      <c r="A31" t="s">
        <v>77</v>
      </c>
      <c r="B31">
        <f>3-1</f>
        <v>2</v>
      </c>
      <c r="C31">
        <f>SUMSQ(C27:E27)/24-J14</f>
        <v>14.527777777777374</v>
      </c>
      <c r="D31">
        <f aca="true" t="shared" si="7" ref="D31:D36">C31/B31</f>
        <v>7.263888888888687</v>
      </c>
      <c r="E31">
        <f>D31/D35</f>
        <v>3.9400589584014156</v>
      </c>
      <c r="F31">
        <f>FINV(0.05,2,46)</f>
        <v>3.1995817059015774</v>
      </c>
      <c r="G31">
        <f>SQRT(D35/24)</f>
        <v>0.27715812528053124</v>
      </c>
      <c r="H31">
        <f>G31*SQRT(2)*TINV(0.05,46)</f>
        <v>0.788976116009185</v>
      </c>
      <c r="I31" t="str">
        <f>IF(E31&gt;F31,"S","NS")</f>
        <v>S</v>
      </c>
    </row>
    <row r="32" spans="1:9" ht="12.75">
      <c r="A32" t="s">
        <v>78</v>
      </c>
      <c r="B32">
        <f>8-1</f>
        <v>7</v>
      </c>
      <c r="C32">
        <f>SUMSQ(M3:M10)/9-J14</f>
        <v>102.61111111111131</v>
      </c>
      <c r="D32">
        <f t="shared" si="7"/>
        <v>14.658730158730188</v>
      </c>
      <c r="E32">
        <f>D32/D35</f>
        <v>7.951148752982935</v>
      </c>
      <c r="F32">
        <f>FINV(0.05,7,46)</f>
        <v>2.216417451964136</v>
      </c>
      <c r="G32">
        <f>SQRT(D35/9)</f>
        <v>0.4525973233357842</v>
      </c>
      <c r="H32">
        <f>G32*SQRT(2)*TINV(0.05,46)</f>
        <v>1.288392602310273</v>
      </c>
      <c r="I32" s="6" t="str">
        <f>IF(E32&gt;F32,"S","NS")</f>
        <v>S</v>
      </c>
    </row>
    <row r="33" spans="1:9" ht="12.75">
      <c r="A33" t="s">
        <v>79</v>
      </c>
      <c r="B33">
        <f>3-1</f>
        <v>2</v>
      </c>
      <c r="C33">
        <f>SUMSQ(J11:L11)/24-J14</f>
        <v>299.19444444444343</v>
      </c>
      <c r="D33">
        <f t="shared" si="7"/>
        <v>149.59722222222172</v>
      </c>
      <c r="E33">
        <f>D33/D35</f>
        <v>81.1441205371753</v>
      </c>
      <c r="F33">
        <f>FINV(0.05,2,46)</f>
        <v>3.1995817059015774</v>
      </c>
      <c r="G33">
        <f>SQRT(D35/24)</f>
        <v>0.27715812528053124</v>
      </c>
      <c r="H33">
        <f>G33*SQRT(2)*TINV(0.05,46)</f>
        <v>0.788976116009185</v>
      </c>
      <c r="I33" s="6" t="str">
        <f>IF(E33&gt;F33,"S","NS")</f>
        <v>S</v>
      </c>
    </row>
    <row r="34" spans="1:9" ht="12.75">
      <c r="A34" t="s">
        <v>80</v>
      </c>
      <c r="B34">
        <f>B32*B33</f>
        <v>14</v>
      </c>
      <c r="C34">
        <f>J16-C32-C33</f>
        <v>52.13888888888869</v>
      </c>
      <c r="D34">
        <f t="shared" si="7"/>
        <v>3.7242063492063346</v>
      </c>
      <c r="E34">
        <f>D34/D35</f>
        <v>2.0200739319638443</v>
      </c>
      <c r="F34">
        <f>FINV(0.05,14,46)</f>
        <v>1.913164415413302</v>
      </c>
      <c r="G34">
        <f>SQRT(D35/3)</f>
        <v>0.7839215593872573</v>
      </c>
      <c r="H34">
        <f>G34*SQRT(2)*TINV(0.05,46)</f>
        <v>2.2315614472972753</v>
      </c>
      <c r="I34" s="6" t="str">
        <f>IF(E34&gt;F34,"S","NS")</f>
        <v>S</v>
      </c>
    </row>
    <row r="35" spans="1:10" ht="12.75">
      <c r="A35" t="s">
        <v>81</v>
      </c>
      <c r="B35">
        <f>((8*3)-1)*(3-1)</f>
        <v>46</v>
      </c>
      <c r="C35">
        <f>J15-C31-C32-C33-C34</f>
        <v>84.80555555555657</v>
      </c>
      <c r="D35">
        <f t="shared" si="7"/>
        <v>1.8435990338164472</v>
      </c>
      <c r="J35" s="11">
        <f>SQRT(D35)/G27*100</f>
        <v>11.610572665146005</v>
      </c>
    </row>
    <row r="36" spans="1:10" ht="12.75">
      <c r="A36" s="1" t="s">
        <v>31</v>
      </c>
      <c r="B36" s="1">
        <f>SUM(B31:B35)</f>
        <v>71</v>
      </c>
      <c r="C36" s="1">
        <f>SUM(C31:C35)</f>
        <v>553.2777777777774</v>
      </c>
      <c r="D36">
        <f t="shared" si="7"/>
        <v>7.792644757433484</v>
      </c>
      <c r="E36" s="1"/>
      <c r="F36" s="1"/>
      <c r="G36" s="1"/>
      <c r="H36" s="1"/>
      <c r="I36" s="1"/>
      <c r="J36" s="1"/>
    </row>
    <row r="38" ht="12.75">
      <c r="B38" t="s">
        <v>0</v>
      </c>
    </row>
    <row r="39" spans="1:2" ht="12.75">
      <c r="A39" s="6" t="s">
        <v>83</v>
      </c>
      <c r="B39" s="1" t="s">
        <v>82</v>
      </c>
    </row>
    <row r="40" spans="2:3" ht="12.75">
      <c r="B40" t="s">
        <v>41</v>
      </c>
      <c r="C40" s="4">
        <f>N3</f>
        <v>9.666666666666666</v>
      </c>
    </row>
    <row r="41" spans="2:3" ht="12.75">
      <c r="B41" t="s">
        <v>1</v>
      </c>
      <c r="C41" s="4">
        <f aca="true" t="shared" si="8" ref="C41:C47">N4</f>
        <v>9.88888888888889</v>
      </c>
    </row>
    <row r="42" spans="2:3" ht="12.75">
      <c r="B42" t="s">
        <v>3</v>
      </c>
      <c r="C42" s="4">
        <f t="shared" si="8"/>
        <v>11.444444444444445</v>
      </c>
    </row>
    <row r="43" spans="2:3" ht="12.75">
      <c r="B43" t="s">
        <v>5</v>
      </c>
      <c r="C43" s="4">
        <f t="shared" si="8"/>
        <v>12.666666666666666</v>
      </c>
    </row>
    <row r="44" spans="2:3" ht="12.75">
      <c r="B44" t="s">
        <v>6</v>
      </c>
      <c r="C44" s="4">
        <f t="shared" si="8"/>
        <v>12.666666666666666</v>
      </c>
    </row>
    <row r="45" spans="2:3" ht="12.75">
      <c r="B45" t="s">
        <v>2</v>
      </c>
      <c r="C45" s="4">
        <f t="shared" si="8"/>
        <v>12</v>
      </c>
    </row>
    <row r="46" spans="2:3" ht="12.75">
      <c r="B46" t="s">
        <v>4</v>
      </c>
      <c r="C46" s="4">
        <f t="shared" si="8"/>
        <v>13</v>
      </c>
    </row>
    <row r="47" spans="2:3" ht="12.75">
      <c r="B47" t="s">
        <v>42</v>
      </c>
      <c r="C47" s="4">
        <f t="shared" si="8"/>
        <v>12.222222222222221</v>
      </c>
    </row>
    <row r="48" spans="2:3" ht="12.75">
      <c r="B48" s="8" t="s">
        <v>73</v>
      </c>
      <c r="C48" s="9">
        <f>G32</f>
        <v>0.4525973233357842</v>
      </c>
    </row>
    <row r="49" spans="2:3" ht="12.75">
      <c r="B49" s="8" t="s">
        <v>84</v>
      </c>
      <c r="C49" s="9">
        <f>IF(E32&gt;F32,H32,I32)</f>
        <v>1.288392602310273</v>
      </c>
    </row>
    <row r="50" spans="1:3" ht="12.75">
      <c r="A50" s="6" t="s">
        <v>85</v>
      </c>
      <c r="B50" s="1" t="s">
        <v>79</v>
      </c>
      <c r="C50" s="4"/>
    </row>
    <row r="51" spans="2:3" ht="12.75">
      <c r="B51" t="s">
        <v>41</v>
      </c>
      <c r="C51" s="4">
        <f>J12</f>
        <v>8.875</v>
      </c>
    </row>
    <row r="52" spans="2:3" ht="12.75">
      <c r="B52" t="s">
        <v>86</v>
      </c>
      <c r="C52" s="4">
        <f>K12</f>
        <v>13.625</v>
      </c>
    </row>
    <row r="53" spans="2:3" ht="12.75">
      <c r="B53" t="s">
        <v>2</v>
      </c>
      <c r="C53" s="4">
        <f>L12</f>
        <v>12.583333333333334</v>
      </c>
    </row>
    <row r="54" spans="2:3" ht="12.75">
      <c r="B54" s="8" t="s">
        <v>73</v>
      </c>
      <c r="C54" s="9">
        <f>G33</f>
        <v>0.27715812528053124</v>
      </c>
    </row>
    <row r="55" spans="2:3" ht="12.75">
      <c r="B55" s="8" t="s">
        <v>84</v>
      </c>
      <c r="C55" s="9">
        <f>IF(E33&gt;F33,H33,I33)</f>
        <v>0.788976116009185</v>
      </c>
    </row>
    <row r="56" spans="1:3" ht="12.75">
      <c r="A56" s="6" t="s">
        <v>87</v>
      </c>
      <c r="B56" s="8" t="s">
        <v>88</v>
      </c>
      <c r="C56" s="4"/>
    </row>
    <row r="57" spans="2:5" ht="12.75">
      <c r="B57" s="1" t="s">
        <v>46</v>
      </c>
      <c r="C57" s="6" t="s">
        <v>41</v>
      </c>
      <c r="D57" s="6" t="s">
        <v>86</v>
      </c>
      <c r="E57" s="6" t="s">
        <v>2</v>
      </c>
    </row>
    <row r="58" spans="2:5" ht="12.75">
      <c r="B58" s="1" t="s">
        <v>41</v>
      </c>
      <c r="C58" s="10">
        <f>J3/3</f>
        <v>6</v>
      </c>
      <c r="D58" s="10">
        <f>K3/3</f>
        <v>12.666666666666666</v>
      </c>
      <c r="E58" s="10">
        <f>L3/3</f>
        <v>10.333333333333334</v>
      </c>
    </row>
    <row r="59" spans="2:5" ht="12.75">
      <c r="B59" s="1" t="s">
        <v>1</v>
      </c>
      <c r="C59" s="10">
        <f aca="true" t="shared" si="9" ref="C59:C65">J4/3</f>
        <v>8.333333333333334</v>
      </c>
      <c r="D59" s="10">
        <f aca="true" t="shared" si="10" ref="D59:D65">K4/3</f>
        <v>10.666666666666666</v>
      </c>
      <c r="E59" s="10">
        <f aca="true" t="shared" si="11" ref="E59:E65">L4/3</f>
        <v>10.666666666666666</v>
      </c>
    </row>
    <row r="60" spans="2:5" ht="12.75">
      <c r="B60" s="1" t="s">
        <v>3</v>
      </c>
      <c r="C60" s="10">
        <f t="shared" si="9"/>
        <v>8.333333333333334</v>
      </c>
      <c r="D60" s="10">
        <f t="shared" si="10"/>
        <v>14.666666666666666</v>
      </c>
      <c r="E60" s="10">
        <f t="shared" si="11"/>
        <v>11.333333333333334</v>
      </c>
    </row>
    <row r="61" spans="2:5" ht="12.75">
      <c r="B61" s="1" t="s">
        <v>5</v>
      </c>
      <c r="C61" s="10">
        <f t="shared" si="9"/>
        <v>8.666666666666666</v>
      </c>
      <c r="D61" s="10">
        <f t="shared" si="10"/>
        <v>14.666666666666666</v>
      </c>
      <c r="E61" s="10">
        <f t="shared" si="11"/>
        <v>14.666666666666666</v>
      </c>
    </row>
    <row r="62" spans="2:5" ht="12.75">
      <c r="B62" s="1" t="s">
        <v>6</v>
      </c>
      <c r="C62" s="10">
        <f t="shared" si="9"/>
        <v>9</v>
      </c>
      <c r="D62" s="10">
        <f t="shared" si="10"/>
        <v>15.333333333333334</v>
      </c>
      <c r="E62" s="10">
        <f t="shared" si="11"/>
        <v>13.666666666666666</v>
      </c>
    </row>
    <row r="63" spans="2:5" ht="12.75">
      <c r="B63" s="1" t="s">
        <v>2</v>
      </c>
      <c r="C63" s="10">
        <f t="shared" si="9"/>
        <v>9.666666666666666</v>
      </c>
      <c r="D63" s="10">
        <f t="shared" si="10"/>
        <v>12.666666666666666</v>
      </c>
      <c r="E63" s="10">
        <f t="shared" si="11"/>
        <v>13.666666666666666</v>
      </c>
    </row>
    <row r="64" spans="2:5" ht="12.75">
      <c r="B64" s="1" t="s">
        <v>4</v>
      </c>
      <c r="C64" s="10">
        <f t="shared" si="9"/>
        <v>10.666666666666666</v>
      </c>
      <c r="D64" s="10">
        <f t="shared" si="10"/>
        <v>14</v>
      </c>
      <c r="E64" s="10">
        <f t="shared" si="11"/>
        <v>14.333333333333334</v>
      </c>
    </row>
    <row r="65" spans="2:5" ht="12.75">
      <c r="B65" s="1" t="s">
        <v>42</v>
      </c>
      <c r="C65" s="10">
        <f t="shared" si="9"/>
        <v>10.333333333333334</v>
      </c>
      <c r="D65" s="10">
        <f t="shared" si="10"/>
        <v>14.333333333333334</v>
      </c>
      <c r="E65" s="10">
        <f t="shared" si="11"/>
        <v>12</v>
      </c>
    </row>
    <row r="66" spans="2:3" ht="12.75">
      <c r="B66" s="8" t="s">
        <v>73</v>
      </c>
      <c r="C66" s="9">
        <f>G34</f>
        <v>0.7839215593872573</v>
      </c>
    </row>
    <row r="67" spans="2:3" ht="12.75">
      <c r="B67" s="8" t="s">
        <v>84</v>
      </c>
      <c r="C67" s="9">
        <f>IF(E34&gt;F34,H34,I34)</f>
        <v>2.2315614472972753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B32 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 Mandor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ecil</dc:creator>
  <cp:keywords/>
  <dc:description/>
  <cp:lastModifiedBy>user</cp:lastModifiedBy>
  <dcterms:created xsi:type="dcterms:W3CDTF">2009-12-22T23:36:51Z</dcterms:created>
  <dcterms:modified xsi:type="dcterms:W3CDTF">2010-11-03T12:45:20Z</dcterms:modified>
  <cp:category/>
  <cp:version/>
  <cp:contentType/>
  <cp:contentStatus/>
</cp:coreProperties>
</file>