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Gulab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<sst xmlns="http://schemas.openxmlformats.org/spreadsheetml/2006/main" count="92" uniqueCount="53">
  <si>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file: Rice 2008</t>
  </si>
  <si>
    <t>M1F1</t>
  </si>
  <si>
    <t>f2</t>
  </si>
  <si>
    <t>f3</t>
  </si>
  <si>
    <t>f4</t>
  </si>
  <si>
    <t>f5</t>
  </si>
  <si>
    <t>M2F1</t>
  </si>
  <si>
    <t>M3F1</t>
  </si>
  <si>
    <t>M4F1</t>
  </si>
  <si>
    <t>R1</t>
  </si>
  <si>
    <t>R2</t>
  </si>
  <si>
    <t>R3</t>
  </si>
  <si>
    <t>Total</t>
  </si>
  <si>
    <t>Mean</t>
  </si>
  <si>
    <t>Table R X M XS</t>
  </si>
  <si>
    <t>Table Repl X M</t>
  </si>
  <si>
    <t>M1</t>
  </si>
  <si>
    <t>M2</t>
  </si>
  <si>
    <t>M3</t>
  </si>
  <si>
    <t>M4</t>
  </si>
  <si>
    <t>Repl X M ss</t>
  </si>
  <si>
    <t>CF</t>
  </si>
  <si>
    <t>Table M x S</t>
  </si>
  <si>
    <t>F1</t>
  </si>
  <si>
    <t>F2</t>
  </si>
  <si>
    <t>F3</t>
  </si>
  <si>
    <t>F4</t>
  </si>
  <si>
    <t>F5</t>
  </si>
  <si>
    <t>M X S ss</t>
  </si>
  <si>
    <t>ANOVA</t>
  </si>
  <si>
    <t>SOURCE</t>
  </si>
  <si>
    <t>DF</t>
  </si>
  <si>
    <t>SS</t>
  </si>
  <si>
    <t>MSS</t>
  </si>
  <si>
    <t>Fcal</t>
  </si>
  <si>
    <t>Ftab 5%</t>
  </si>
  <si>
    <t>Sem</t>
  </si>
  <si>
    <t>CD 5%</t>
  </si>
  <si>
    <t>S/NS</t>
  </si>
  <si>
    <t>CV</t>
  </si>
  <si>
    <t>Repl</t>
  </si>
  <si>
    <t>M</t>
  </si>
  <si>
    <t>S</t>
  </si>
  <si>
    <t>M x S</t>
  </si>
  <si>
    <t>Error (b)</t>
  </si>
  <si>
    <t>Error (a)</t>
  </si>
  <si>
    <t>Tss</t>
  </si>
  <si>
    <t>Table : Efect of treatments on………………………………..</t>
  </si>
  <si>
    <t>Methods</t>
  </si>
  <si>
    <t>Fe</t>
  </si>
  <si>
    <t>M x F</t>
  </si>
  <si>
    <r>
      <t>SEm</t>
    </r>
    <r>
      <rPr>
        <sz val="11"/>
        <color indexed="8"/>
        <rFont val="Calibri"/>
        <family val="2"/>
      </rPr>
      <t>±</t>
    </r>
  </si>
  <si>
    <t>CD P=0.05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</si>
</sst>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35" fillId="0" borderId="0" xfId="0" applyFont="1" applyAlignment="1">
      <alignment/>
    </xf>
    <xf numFmtId="175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3">
      <selection activeCell="F42" sqref="F42"/>
    </sheetView>
  </sheetViews>
  <sheetFormatPr defaultColWidth="9.140625" defaultRowHeight="15"/>
  <sheetData>
    <row r="1" spans="1:9" ht="15">
      <c r="A1" t="s">
        <v>0</v>
      </c>
      <c r="C1" t="s">
        <v>14</v>
      </c>
      <c r="I1" t="s">
        <v>15</v>
      </c>
    </row>
    <row r="2" spans="2:12" ht="15">
      <c r="B2" t="s">
        <v>9</v>
      </c>
      <c r="C2" t="s">
        <v>10</v>
      </c>
      <c r="D2" t="s">
        <v>11</v>
      </c>
      <c r="E2" t="s">
        <v>12</v>
      </c>
      <c r="F2" t="s">
        <v>13</v>
      </c>
      <c r="H2" t="s">
        <v>9</v>
      </c>
      <c r="I2" t="s">
        <v>10</v>
      </c>
      <c r="J2" t="s">
        <v>11</v>
      </c>
      <c r="K2" t="s">
        <v>12</v>
      </c>
      <c r="L2" t="s">
        <v>13</v>
      </c>
    </row>
    <row r="3" spans="1:12" ht="15">
      <c r="A3" t="s">
        <v>1</v>
      </c>
      <c r="B3">
        <v>4</v>
      </c>
      <c r="C3">
        <v>8</v>
      </c>
      <c r="D3">
        <v>7</v>
      </c>
      <c r="E3">
        <f>SUM(B3:D3)</f>
        <v>19</v>
      </c>
      <c r="F3" s="5">
        <f>AVERAGE(B3:D3)</f>
        <v>6.333333333333333</v>
      </c>
      <c r="G3" t="s">
        <v>16</v>
      </c>
      <c r="H3">
        <f>SUM(B3:B7)</f>
        <v>31</v>
      </c>
      <c r="I3">
        <f>SUM(C3:C7)</f>
        <v>26</v>
      </c>
      <c r="J3">
        <f>SUM(D3:D7)</f>
        <v>19</v>
      </c>
      <c r="K3">
        <f>SUM(H3:J3)</f>
        <v>76</v>
      </c>
      <c r="L3" s="3">
        <f>K3/15</f>
        <v>5.066666666666666</v>
      </c>
    </row>
    <row r="4" spans="1:12" ht="15">
      <c r="A4" t="s">
        <v>2</v>
      </c>
      <c r="B4">
        <v>5</v>
      </c>
      <c r="C4">
        <v>5</v>
      </c>
      <c r="D4">
        <v>5</v>
      </c>
      <c r="E4">
        <f aca="true" t="shared" si="0" ref="E4:E22">SUM(B4:D4)</f>
        <v>15</v>
      </c>
      <c r="F4" s="5">
        <f aca="true" t="shared" si="1" ref="F4:F22">AVERAGE(B4:D4)</f>
        <v>5</v>
      </c>
      <c r="G4" t="s">
        <v>17</v>
      </c>
      <c r="H4">
        <f>SUM(B8:B12)</f>
        <v>39</v>
      </c>
      <c r="I4">
        <f>SUM(C8:C12)</f>
        <v>32</v>
      </c>
      <c r="J4">
        <f>SUM(D8:D12)</f>
        <v>25</v>
      </c>
      <c r="K4">
        <f>SUM(H4:J4)</f>
        <v>96</v>
      </c>
      <c r="L4" s="3">
        <f>K4/15</f>
        <v>6.4</v>
      </c>
    </row>
    <row r="5" spans="1:12" ht="15">
      <c r="A5" t="s">
        <v>3</v>
      </c>
      <c r="B5">
        <v>6</v>
      </c>
      <c r="C5">
        <v>9</v>
      </c>
      <c r="D5">
        <v>2</v>
      </c>
      <c r="E5">
        <f t="shared" si="0"/>
        <v>17</v>
      </c>
      <c r="F5" s="5">
        <f t="shared" si="1"/>
        <v>5.666666666666667</v>
      </c>
      <c r="G5" t="s">
        <v>18</v>
      </c>
      <c r="H5">
        <f>SUM(B13:B17)</f>
        <v>19</v>
      </c>
      <c r="I5">
        <f>SUM(C13:C17)</f>
        <v>24</v>
      </c>
      <c r="J5">
        <f>SUM(D13:D17)</f>
        <v>20</v>
      </c>
      <c r="K5">
        <f>SUM(H5:J5)</f>
        <v>63</v>
      </c>
      <c r="L5" s="3">
        <f>K5/15</f>
        <v>4.2</v>
      </c>
    </row>
    <row r="6" spans="1:12" ht="15">
      <c r="A6" t="s">
        <v>4</v>
      </c>
      <c r="B6">
        <v>8</v>
      </c>
      <c r="C6">
        <v>3</v>
      </c>
      <c r="D6">
        <v>1</v>
      </c>
      <c r="E6">
        <f t="shared" si="0"/>
        <v>12</v>
      </c>
      <c r="F6" s="5">
        <f t="shared" si="1"/>
        <v>4</v>
      </c>
      <c r="G6" t="s">
        <v>19</v>
      </c>
      <c r="H6">
        <f>SUM(B18:B22)</f>
        <v>21</v>
      </c>
      <c r="I6">
        <f>SUM(C18:C22)</f>
        <v>18</v>
      </c>
      <c r="J6">
        <f>SUM(D18:D22)</f>
        <v>21</v>
      </c>
      <c r="K6">
        <f>SUM(H6:J6)</f>
        <v>60</v>
      </c>
      <c r="L6" s="3">
        <f>K6/15</f>
        <v>4</v>
      </c>
    </row>
    <row r="7" spans="1:11" ht="15">
      <c r="A7" t="s">
        <v>5</v>
      </c>
      <c r="B7">
        <v>8</v>
      </c>
      <c r="C7">
        <v>1</v>
      </c>
      <c r="D7">
        <v>4</v>
      </c>
      <c r="E7">
        <f t="shared" si="0"/>
        <v>13</v>
      </c>
      <c r="F7" s="5">
        <f t="shared" si="1"/>
        <v>4.333333333333333</v>
      </c>
      <c r="G7" t="s">
        <v>12</v>
      </c>
      <c r="H7">
        <f>SUM(H3:H6)</f>
        <v>110</v>
      </c>
      <c r="I7">
        <f>SUM(I3:I6)</f>
        <v>100</v>
      </c>
      <c r="J7" s="1">
        <f>SUM(J3:J6)</f>
        <v>85</v>
      </c>
      <c r="K7" s="1">
        <f>SUM(K3:K6)</f>
        <v>295</v>
      </c>
    </row>
    <row r="8" spans="1:6" ht="15">
      <c r="A8" t="s">
        <v>6</v>
      </c>
      <c r="B8">
        <v>9</v>
      </c>
      <c r="C8">
        <v>4</v>
      </c>
      <c r="D8">
        <v>5</v>
      </c>
      <c r="E8">
        <f t="shared" si="0"/>
        <v>18</v>
      </c>
      <c r="F8" s="5">
        <f t="shared" si="1"/>
        <v>6</v>
      </c>
    </row>
    <row r="9" spans="1:9" ht="15">
      <c r="A9" t="s">
        <v>2</v>
      </c>
      <c r="B9">
        <v>8</v>
      </c>
      <c r="C9">
        <v>5</v>
      </c>
      <c r="D9">
        <v>6</v>
      </c>
      <c r="E9">
        <f t="shared" si="0"/>
        <v>19</v>
      </c>
      <c r="F9" s="5">
        <f t="shared" si="1"/>
        <v>6.333333333333333</v>
      </c>
      <c r="G9" t="s">
        <v>20</v>
      </c>
      <c r="I9">
        <f>SUMSQ(H3:J6)/(5)-D24</f>
        <v>91.7833333333333</v>
      </c>
    </row>
    <row r="10" spans="1:6" ht="15">
      <c r="A10" t="s">
        <v>3</v>
      </c>
      <c r="B10">
        <v>9</v>
      </c>
      <c r="C10">
        <v>6</v>
      </c>
      <c r="D10">
        <v>3</v>
      </c>
      <c r="E10">
        <f t="shared" si="0"/>
        <v>18</v>
      </c>
      <c r="F10" s="5">
        <f t="shared" si="1"/>
        <v>6</v>
      </c>
    </row>
    <row r="11" spans="1:9" ht="15">
      <c r="A11" t="s">
        <v>4</v>
      </c>
      <c r="B11">
        <v>5</v>
      </c>
      <c r="C11">
        <v>9</v>
      </c>
      <c r="D11">
        <v>6</v>
      </c>
      <c r="E11">
        <f t="shared" si="0"/>
        <v>20</v>
      </c>
      <c r="F11" s="5">
        <f t="shared" si="1"/>
        <v>6.666666666666667</v>
      </c>
      <c r="I11" t="s">
        <v>22</v>
      </c>
    </row>
    <row r="12" spans="1:13" ht="15">
      <c r="A12" t="s">
        <v>5</v>
      </c>
      <c r="B12">
        <v>8</v>
      </c>
      <c r="C12">
        <v>8</v>
      </c>
      <c r="D12">
        <v>5</v>
      </c>
      <c r="E12">
        <f t="shared" si="0"/>
        <v>21</v>
      </c>
      <c r="F12" s="5">
        <f t="shared" si="1"/>
        <v>7</v>
      </c>
      <c r="H12" t="s">
        <v>16</v>
      </c>
      <c r="I12" t="s">
        <v>17</v>
      </c>
      <c r="J12" t="s">
        <v>18</v>
      </c>
      <c r="K12" t="s">
        <v>19</v>
      </c>
      <c r="L12" t="s">
        <v>12</v>
      </c>
      <c r="M12" t="s">
        <v>13</v>
      </c>
    </row>
    <row r="13" spans="1:13" ht="15">
      <c r="A13" t="s">
        <v>7</v>
      </c>
      <c r="B13">
        <v>3</v>
      </c>
      <c r="C13">
        <v>7</v>
      </c>
      <c r="D13">
        <v>4</v>
      </c>
      <c r="E13">
        <f t="shared" si="0"/>
        <v>14</v>
      </c>
      <c r="F13" s="5">
        <f t="shared" si="1"/>
        <v>4.666666666666667</v>
      </c>
      <c r="G13" t="s">
        <v>23</v>
      </c>
      <c r="H13">
        <f>SUM(E3)</f>
        <v>19</v>
      </c>
      <c r="I13">
        <f>E8</f>
        <v>18</v>
      </c>
      <c r="J13">
        <f>E13</f>
        <v>14</v>
      </c>
      <c r="K13">
        <f>E18</f>
        <v>7</v>
      </c>
      <c r="L13">
        <f>SUM(H13:K13)</f>
        <v>58</v>
      </c>
      <c r="M13" s="3">
        <f>L13/20</f>
        <v>2.9</v>
      </c>
    </row>
    <row r="14" spans="1:13" ht="15">
      <c r="A14" t="s">
        <v>2</v>
      </c>
      <c r="B14">
        <v>6</v>
      </c>
      <c r="C14">
        <v>4</v>
      </c>
      <c r="D14">
        <v>5</v>
      </c>
      <c r="E14">
        <f t="shared" si="0"/>
        <v>15</v>
      </c>
      <c r="F14" s="5">
        <f t="shared" si="1"/>
        <v>5</v>
      </c>
      <c r="G14" t="s">
        <v>24</v>
      </c>
      <c r="H14">
        <f>SUM(E4)</f>
        <v>15</v>
      </c>
      <c r="I14">
        <f>E9</f>
        <v>19</v>
      </c>
      <c r="J14">
        <f>E14</f>
        <v>15</v>
      </c>
      <c r="K14">
        <f>E19</f>
        <v>11</v>
      </c>
      <c r="L14">
        <f>SUM(H14:K14)</f>
        <v>60</v>
      </c>
      <c r="M14" s="3">
        <f>L14/20</f>
        <v>3</v>
      </c>
    </row>
    <row r="15" spans="1:13" ht="15">
      <c r="A15" t="s">
        <v>3</v>
      </c>
      <c r="B15">
        <v>5</v>
      </c>
      <c r="C15">
        <v>5</v>
      </c>
      <c r="D15">
        <v>6</v>
      </c>
      <c r="E15">
        <f t="shared" si="0"/>
        <v>16</v>
      </c>
      <c r="F15" s="5">
        <f t="shared" si="1"/>
        <v>5.333333333333333</v>
      </c>
      <c r="G15" t="s">
        <v>25</v>
      </c>
      <c r="H15">
        <f>SUM(E5)</f>
        <v>17</v>
      </c>
      <c r="I15">
        <f>E10</f>
        <v>18</v>
      </c>
      <c r="J15">
        <f>E15</f>
        <v>16</v>
      </c>
      <c r="K15">
        <f>E20</f>
        <v>15</v>
      </c>
      <c r="L15">
        <f>SUM(H15:K15)</f>
        <v>66</v>
      </c>
      <c r="M15" s="3">
        <f>L15/20</f>
        <v>3.3</v>
      </c>
    </row>
    <row r="16" spans="1:13" ht="15">
      <c r="A16" t="s">
        <v>4</v>
      </c>
      <c r="B16">
        <v>4</v>
      </c>
      <c r="C16">
        <v>6</v>
      </c>
      <c r="D16">
        <v>3</v>
      </c>
      <c r="E16">
        <f t="shared" si="0"/>
        <v>13</v>
      </c>
      <c r="F16" s="5">
        <f t="shared" si="1"/>
        <v>4.333333333333333</v>
      </c>
      <c r="G16" t="s">
        <v>26</v>
      </c>
      <c r="H16">
        <f>SUM(E6)</f>
        <v>12</v>
      </c>
      <c r="I16">
        <f>E11</f>
        <v>20</v>
      </c>
      <c r="J16">
        <f>E16</f>
        <v>13</v>
      </c>
      <c r="K16">
        <f>E21</f>
        <v>18</v>
      </c>
      <c r="L16">
        <f>SUM(H16:K16)</f>
        <v>63</v>
      </c>
      <c r="M16" s="3">
        <f>L16/20</f>
        <v>3.15</v>
      </c>
    </row>
    <row r="17" spans="1:13" ht="15">
      <c r="A17" t="s">
        <v>5</v>
      </c>
      <c r="B17">
        <v>1</v>
      </c>
      <c r="C17">
        <v>2</v>
      </c>
      <c r="D17">
        <v>2</v>
      </c>
      <c r="E17">
        <f t="shared" si="0"/>
        <v>5</v>
      </c>
      <c r="F17" s="5">
        <f t="shared" si="1"/>
        <v>1.6666666666666667</v>
      </c>
      <c r="G17" t="s">
        <v>27</v>
      </c>
      <c r="H17">
        <f>SUM(E7)</f>
        <v>13</v>
      </c>
      <c r="I17">
        <f>E12</f>
        <v>21</v>
      </c>
      <c r="J17">
        <f>E17</f>
        <v>5</v>
      </c>
      <c r="K17">
        <f>E22</f>
        <v>9</v>
      </c>
      <c r="L17">
        <f>SUM(H17:K17)</f>
        <v>48</v>
      </c>
      <c r="M17" s="3">
        <f>L17/20</f>
        <v>2.4</v>
      </c>
    </row>
    <row r="18" spans="1:6" ht="15">
      <c r="A18" t="s">
        <v>8</v>
      </c>
      <c r="B18">
        <v>2</v>
      </c>
      <c r="C18">
        <v>1</v>
      </c>
      <c r="D18">
        <v>4</v>
      </c>
      <c r="E18">
        <f t="shared" si="0"/>
        <v>7</v>
      </c>
      <c r="F18" s="5">
        <f t="shared" si="1"/>
        <v>2.3333333333333335</v>
      </c>
    </row>
    <row r="19" spans="1:9" ht="15">
      <c r="A19" t="s">
        <v>2</v>
      </c>
      <c r="B19">
        <v>3</v>
      </c>
      <c r="C19">
        <v>4</v>
      </c>
      <c r="D19">
        <v>4</v>
      </c>
      <c r="E19">
        <f t="shared" si="0"/>
        <v>11</v>
      </c>
      <c r="F19" s="5">
        <f t="shared" si="1"/>
        <v>3.6666666666666665</v>
      </c>
      <c r="H19" t="s">
        <v>28</v>
      </c>
      <c r="I19">
        <f>(SUMSQ(H13:K17)/(3))-D24</f>
        <v>119.25</v>
      </c>
    </row>
    <row r="20" spans="1:6" ht="15">
      <c r="A20" t="s">
        <v>3</v>
      </c>
      <c r="B20">
        <v>5</v>
      </c>
      <c r="C20">
        <v>5</v>
      </c>
      <c r="D20">
        <v>5</v>
      </c>
      <c r="E20">
        <f t="shared" si="0"/>
        <v>15</v>
      </c>
      <c r="F20">
        <f t="shared" si="1"/>
        <v>5</v>
      </c>
    </row>
    <row r="21" spans="1:6" ht="15">
      <c r="A21" t="s">
        <v>4</v>
      </c>
      <c r="B21">
        <v>6</v>
      </c>
      <c r="C21">
        <v>6</v>
      </c>
      <c r="D21">
        <v>6</v>
      </c>
      <c r="E21">
        <f t="shared" si="0"/>
        <v>18</v>
      </c>
      <c r="F21">
        <f t="shared" si="1"/>
        <v>6</v>
      </c>
    </row>
    <row r="22" spans="1:6" ht="15">
      <c r="A22" t="s">
        <v>5</v>
      </c>
      <c r="B22">
        <v>5</v>
      </c>
      <c r="C22">
        <v>2</v>
      </c>
      <c r="D22">
        <v>2</v>
      </c>
      <c r="E22">
        <f t="shared" si="0"/>
        <v>9</v>
      </c>
      <c r="F22">
        <f t="shared" si="1"/>
        <v>3</v>
      </c>
    </row>
    <row r="23" spans="1:6" ht="15">
      <c r="A23" t="s">
        <v>12</v>
      </c>
      <c r="B23">
        <f>SUM(B3:B22)</f>
        <v>110</v>
      </c>
      <c r="C23">
        <f>SUM(C3:C22)</f>
        <v>100</v>
      </c>
      <c r="D23">
        <f>SUM(D3:D22)</f>
        <v>85</v>
      </c>
      <c r="E23" s="1">
        <f>SUM(E3:E22)</f>
        <v>295</v>
      </c>
      <c r="F23" s="2">
        <f>AVERAGE(F3:F22)</f>
        <v>4.916666666666666</v>
      </c>
    </row>
    <row r="24" spans="3:4" ht="15">
      <c r="C24" t="s">
        <v>21</v>
      </c>
      <c r="D24">
        <f>(E23*E23)/60</f>
        <v>1450.4166666666667</v>
      </c>
    </row>
    <row r="25" spans="3:4" ht="15">
      <c r="C25" t="s">
        <v>46</v>
      </c>
      <c r="D25">
        <f>SUMSQ(B3:D22)-D24</f>
        <v>282.58333333333326</v>
      </c>
    </row>
    <row r="26" ht="15">
      <c r="C26" s="1" t="s">
        <v>29</v>
      </c>
    </row>
    <row r="27" spans="1:10" ht="15">
      <c r="A27" s="4" t="s">
        <v>30</v>
      </c>
      <c r="B27" s="4" t="s">
        <v>31</v>
      </c>
      <c r="C27" s="4" t="s">
        <v>32</v>
      </c>
      <c r="D27" s="4" t="s">
        <v>33</v>
      </c>
      <c r="E27" s="4" t="s">
        <v>34</v>
      </c>
      <c r="F27" s="4" t="s">
        <v>35</v>
      </c>
      <c r="G27" s="4" t="s">
        <v>36</v>
      </c>
      <c r="H27" s="4" t="s">
        <v>37</v>
      </c>
      <c r="I27" s="4" t="s">
        <v>38</v>
      </c>
      <c r="J27" s="4" t="s">
        <v>39</v>
      </c>
    </row>
    <row r="28" spans="1:4" ht="15">
      <c r="A28" t="s">
        <v>40</v>
      </c>
      <c r="B28">
        <v>2</v>
      </c>
      <c r="C28">
        <f>SUMSQ(B23:D23)/(20)-D24</f>
        <v>15.833333333333258</v>
      </c>
      <c r="D28">
        <f aca="true" t="shared" si="2" ref="D28:D33">C28/B28</f>
        <v>7.916666666666629</v>
      </c>
    </row>
    <row r="29" spans="1:10" ht="15">
      <c r="A29" t="s">
        <v>41</v>
      </c>
      <c r="B29">
        <v>3</v>
      </c>
      <c r="C29">
        <f>SUMSQ(K3:K6)/(15)-D24</f>
        <v>53.649999999999864</v>
      </c>
      <c r="D29">
        <f t="shared" si="2"/>
        <v>17.883333333333287</v>
      </c>
      <c r="E29">
        <f>D29/D30</f>
        <v>4.8116591928250605</v>
      </c>
      <c r="F29">
        <f>FINV(0.05,3,6)</f>
        <v>4.757062663860864</v>
      </c>
      <c r="G29">
        <f>SQRT(D30/15)</f>
        <v>0.49777281743560464</v>
      </c>
      <c r="H29">
        <f>G29*1.414214*2.446912</f>
        <v>1.7225215336273594</v>
      </c>
      <c r="I29" t="str">
        <f>IF(E29&gt;F29,"S","NS")</f>
        <v>S</v>
      </c>
      <c r="J29">
        <f>(SQRT(D30)/F23)*100</f>
        <v>39.210830483854416</v>
      </c>
    </row>
    <row r="30" spans="1:4" ht="15">
      <c r="A30" t="s">
        <v>45</v>
      </c>
      <c r="B30">
        <v>6</v>
      </c>
      <c r="C30">
        <f>(I9-C28-C29)</f>
        <v>22.300000000000182</v>
      </c>
      <c r="D30">
        <f t="shared" si="2"/>
        <v>3.716666666666697</v>
      </c>
    </row>
    <row r="31" spans="1:9" ht="15">
      <c r="A31" t="s">
        <v>42</v>
      </c>
      <c r="B31">
        <v>4</v>
      </c>
      <c r="C31">
        <f>SUMSQ(L13:L17)/(12)-D24</f>
        <v>15.666666666666515</v>
      </c>
      <c r="D31">
        <f t="shared" si="2"/>
        <v>3.9166666666666288</v>
      </c>
      <c r="E31">
        <f>D31/D33</f>
        <v>1.0010649627262964</v>
      </c>
      <c r="F31">
        <f>FINV(0.05,4,32)</f>
        <v>2.668436942588202</v>
      </c>
      <c r="G31">
        <f>SQRT(D33/12)</f>
        <v>0.5710005837708628</v>
      </c>
      <c r="H31">
        <f>G31*1.414214*2.036933</f>
        <v>1.6448580652378886</v>
      </c>
      <c r="I31" t="str">
        <f>IF(E31&gt;F31,"S","NS")</f>
        <v>NS</v>
      </c>
    </row>
    <row r="32" spans="1:10" ht="15">
      <c r="A32" t="s">
        <v>43</v>
      </c>
      <c r="B32">
        <v>12</v>
      </c>
      <c r="C32">
        <f>I19-C29-C31</f>
        <v>49.93333333333362</v>
      </c>
      <c r="D32">
        <f t="shared" si="2"/>
        <v>4.161111111111135</v>
      </c>
      <c r="E32">
        <f>D32/D33</f>
        <v>1.0635427760028477</v>
      </c>
      <c r="F32">
        <f>FINV(0.05,12,32)</f>
        <v>2.0696645795012314</v>
      </c>
      <c r="G32">
        <f>SQRT(D33/3)</f>
        <v>1.1420011675417256</v>
      </c>
      <c r="H32">
        <f>G32*1.414214*2.0369</f>
        <v>3.2896628343524856</v>
      </c>
      <c r="I32" t="str">
        <f>IF(E32&gt;F32,"S","NS")</f>
        <v>NS</v>
      </c>
      <c r="J32">
        <f>(SQRT(D33)/F23)*100</f>
        <v>40.23059073529316</v>
      </c>
    </row>
    <row r="33" spans="1:4" ht="15">
      <c r="A33" t="s">
        <v>44</v>
      </c>
      <c r="B33">
        <v>32</v>
      </c>
      <c r="C33">
        <f>D25-C28-C29-C30-C31-C32</f>
        <v>125.19999999999982</v>
      </c>
      <c r="D33">
        <f t="shared" si="2"/>
        <v>3.9124999999999943</v>
      </c>
    </row>
    <row r="34" spans="1:3" ht="15">
      <c r="A34" t="s">
        <v>12</v>
      </c>
      <c r="B34" s="1">
        <f>SUM(B28:B33)</f>
        <v>59</v>
      </c>
      <c r="C34" s="1">
        <f>SUM(C28:C33)</f>
        <v>282.58333333333326</v>
      </c>
    </row>
    <row r="36" ht="15">
      <c r="B36" t="s">
        <v>47</v>
      </c>
    </row>
    <row r="38" ht="15">
      <c r="A38" s="1" t="s">
        <v>48</v>
      </c>
    </row>
    <row r="39" spans="1:2" ht="15">
      <c r="A39" t="s">
        <v>16</v>
      </c>
      <c r="B39" s="5">
        <f>L3</f>
        <v>5.066666666666666</v>
      </c>
    </row>
    <row r="40" spans="1:2" ht="15">
      <c r="A40" t="s">
        <v>17</v>
      </c>
      <c r="B40" s="5">
        <f>L4</f>
        <v>6.4</v>
      </c>
    </row>
    <row r="41" spans="1:2" ht="15">
      <c r="A41" t="s">
        <v>18</v>
      </c>
      <c r="B41" s="5">
        <f>L5</f>
        <v>4.2</v>
      </c>
    </row>
    <row r="42" spans="1:2" ht="15">
      <c r="A42" t="s">
        <v>19</v>
      </c>
      <c r="B42" s="5">
        <f>L6</f>
        <v>4</v>
      </c>
    </row>
    <row r="43" spans="1:2" ht="15">
      <c r="A43" t="s">
        <v>51</v>
      </c>
      <c r="B43" s="5">
        <f>G29</f>
        <v>0.49777281743560464</v>
      </c>
    </row>
    <row r="44" spans="1:2" ht="15">
      <c r="A44" t="s">
        <v>52</v>
      </c>
      <c r="B44" s="5">
        <f>IF(E29&gt;F29,H29,I29)</f>
        <v>1.7225215336273594</v>
      </c>
    </row>
    <row r="45" spans="1:2" ht="15">
      <c r="A45" s="1" t="s">
        <v>49</v>
      </c>
      <c r="B45" s="5"/>
    </row>
    <row r="46" spans="1:2" ht="15">
      <c r="A46" t="s">
        <v>23</v>
      </c>
      <c r="B46" s="5">
        <f>M13</f>
        <v>2.9</v>
      </c>
    </row>
    <row r="47" spans="1:2" ht="15">
      <c r="A47" t="s">
        <v>2</v>
      </c>
      <c r="B47" s="5">
        <f>M14</f>
        <v>3</v>
      </c>
    </row>
    <row r="48" spans="1:2" ht="15">
      <c r="A48" t="s">
        <v>3</v>
      </c>
      <c r="B48" s="5">
        <f>M15</f>
        <v>3.3</v>
      </c>
    </row>
    <row r="49" spans="1:2" ht="15">
      <c r="A49" t="s">
        <v>4</v>
      </c>
      <c r="B49" s="5">
        <f>M16</f>
        <v>3.15</v>
      </c>
    </row>
    <row r="50" spans="1:2" ht="15">
      <c r="A50" t="s">
        <v>5</v>
      </c>
      <c r="B50" s="5">
        <f>M17</f>
        <v>2.4</v>
      </c>
    </row>
    <row r="51" spans="1:2" ht="15">
      <c r="A51" t="s">
        <v>51</v>
      </c>
      <c r="B51" s="5">
        <f>G31</f>
        <v>0.5710005837708628</v>
      </c>
    </row>
    <row r="52" spans="1:2" ht="15">
      <c r="A52" t="s">
        <v>52</v>
      </c>
      <c r="B52" s="5" t="str">
        <f>IF(E31&gt;F31,H31,I31)</f>
        <v>NS</v>
      </c>
    </row>
    <row r="53" spans="1:2" ht="15">
      <c r="A53" s="1" t="s">
        <v>50</v>
      </c>
      <c r="B53" s="5"/>
    </row>
    <row r="54" spans="1:2" ht="15">
      <c r="A54" t="s">
        <v>51</v>
      </c>
      <c r="B54" s="5">
        <f>G32</f>
        <v>1.1420011675417256</v>
      </c>
    </row>
    <row r="55" spans="1:6" ht="15">
      <c r="A55" t="s">
        <v>52</v>
      </c>
      <c r="B55" s="5" t="str">
        <f>IF(E32&gt;F32,H32,I32)</f>
        <v>NS</v>
      </c>
      <c r="F55">
        <v>45412</v>
      </c>
    </row>
    <row r="58" ht="15">
      <c r="F58">
        <v>21</v>
      </c>
    </row>
    <row r="59" ht="15">
      <c r="F59">
        <v>1</v>
      </c>
    </row>
    <row r="61" ht="15">
      <c r="F61">
        <v>121</v>
      </c>
    </row>
    <row r="63" ht="15">
      <c r="F63">
        <v>121</v>
      </c>
    </row>
    <row r="65" ht="15">
      <c r="F65">
        <v>1</v>
      </c>
    </row>
    <row r="67" ht="15">
      <c r="F67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SUBHASH</dc:creator>
  <cp:keywords/>
  <dc:description/>
  <cp:lastModifiedBy>user</cp:lastModifiedBy>
  <dcterms:created xsi:type="dcterms:W3CDTF">2009-08-25T11:51:28Z</dcterms:created>
  <dcterms:modified xsi:type="dcterms:W3CDTF">2010-11-03T12:32:12Z</dcterms:modified>
  <cp:category/>
  <cp:version/>
  <cp:contentType/>
  <cp:contentStatus/>
</cp:coreProperties>
</file>