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PD-PK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This is CD if significant then value will appear otherwise NS will appear</t>
        </r>
      </text>
    </comment>
    <comment ref="B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This is CD if significant then value will appear otherwise NS will appear</t>
        </r>
      </text>
    </comment>
    <comment ref="B7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This is CD if significant then value will appear otherwise NS will appear</t>
        </r>
      </text>
    </comment>
    <comment ref="B7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This is CD if significant then value will appear otherwise NS will appear</t>
        </r>
      </text>
    </comment>
    <comment ref="B8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This is CD if significant then value will appear otherwise NS will appear</t>
        </r>
      </text>
    </comment>
    <comment ref="B8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This is CD if significant then value will appear otherwise NS will appear</t>
        </r>
      </text>
    </comment>
    <comment ref="B8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This is CD if significant then value will appear otherwise NS will appear</t>
        </r>
      </text>
    </comment>
  </commentList>
</comments>
</file>

<file path=xl/sharedStrings.xml><?xml version="1.0" encoding="utf-8"?>
<sst xmlns="http://schemas.openxmlformats.org/spreadsheetml/2006/main" count="166" uniqueCount="107">
  <si>
    <t>Pigeoppea</t>
  </si>
  <si>
    <t>SPD</t>
  </si>
  <si>
    <t>Grain yield</t>
  </si>
  <si>
    <t>Treat</t>
  </si>
  <si>
    <t>R1</t>
  </si>
  <si>
    <t>R2</t>
  </si>
  <si>
    <t>R3</t>
  </si>
  <si>
    <t>Total</t>
  </si>
  <si>
    <t>Mean</t>
  </si>
  <si>
    <t>S1P1F0</t>
  </si>
  <si>
    <t>S1P1F1</t>
  </si>
  <si>
    <t>S1P1F2</t>
  </si>
  <si>
    <t>S1P1F3</t>
  </si>
  <si>
    <t>S1P2F0</t>
  </si>
  <si>
    <t>S1P2F1</t>
  </si>
  <si>
    <t>S1P2F2</t>
  </si>
  <si>
    <t>S1P2F3</t>
  </si>
  <si>
    <t>S1P3F0</t>
  </si>
  <si>
    <t>S1P3F1</t>
  </si>
  <si>
    <t>S1P3F2</t>
  </si>
  <si>
    <t>S1P3F3</t>
  </si>
  <si>
    <t>S2P1F0</t>
  </si>
  <si>
    <t>S2P1F1</t>
  </si>
  <si>
    <t>S2P1F2</t>
  </si>
  <si>
    <t>S2P1F3</t>
  </si>
  <si>
    <t>S2P2F0</t>
  </si>
  <si>
    <t>S2P2F1</t>
  </si>
  <si>
    <t>S2P2F2</t>
  </si>
  <si>
    <t>S2P2F3</t>
  </si>
  <si>
    <t>S2P3F0</t>
  </si>
  <si>
    <t>S2P3F1</t>
  </si>
  <si>
    <t>S2P3F2</t>
  </si>
  <si>
    <t>S2P3F3</t>
  </si>
  <si>
    <t>1. CF</t>
  </si>
  <si>
    <t>2. TSS</t>
  </si>
  <si>
    <t>3. Rep SS</t>
  </si>
  <si>
    <t>4. TreatSS</t>
  </si>
  <si>
    <t>Table</t>
  </si>
  <si>
    <t>REP xSP</t>
  </si>
  <si>
    <t>Table 2</t>
  </si>
  <si>
    <t>S1P1</t>
  </si>
  <si>
    <t>S1P2</t>
  </si>
  <si>
    <t>S1P3</t>
  </si>
  <si>
    <t>S2P1</t>
  </si>
  <si>
    <t>S2P2</t>
  </si>
  <si>
    <t>S2P3</t>
  </si>
  <si>
    <t>Table SS2</t>
  </si>
  <si>
    <t>S xP</t>
  </si>
  <si>
    <t>P1</t>
  </si>
  <si>
    <t>P2</t>
  </si>
  <si>
    <t>P3</t>
  </si>
  <si>
    <t>S1</t>
  </si>
  <si>
    <t>S2</t>
  </si>
  <si>
    <t>SS (S )</t>
  </si>
  <si>
    <t>SS(P)</t>
  </si>
  <si>
    <t>SS(SxP)</t>
  </si>
  <si>
    <t>Table ss3</t>
  </si>
  <si>
    <t>5. Error(a)</t>
  </si>
  <si>
    <t>Interaction</t>
  </si>
  <si>
    <t>SxF</t>
  </si>
  <si>
    <t>F0</t>
  </si>
  <si>
    <t>F1</t>
  </si>
  <si>
    <t>F2</t>
  </si>
  <si>
    <t>F3</t>
  </si>
  <si>
    <t>Table 4</t>
  </si>
  <si>
    <t>Interact</t>
  </si>
  <si>
    <t>PxF</t>
  </si>
  <si>
    <t>Table 5</t>
  </si>
  <si>
    <t>Table SS4</t>
  </si>
  <si>
    <t>SS (F)</t>
  </si>
  <si>
    <t>Table ss5</t>
  </si>
  <si>
    <t>SS (PxF)</t>
  </si>
  <si>
    <t>SS(SxF)</t>
  </si>
  <si>
    <t>SS(SxPXF)</t>
  </si>
  <si>
    <t>6. Error(b)</t>
  </si>
  <si>
    <t>ANOVA</t>
  </si>
  <si>
    <t>SOV</t>
  </si>
  <si>
    <t>D.F.</t>
  </si>
  <si>
    <t>SS</t>
  </si>
  <si>
    <t>MSS</t>
  </si>
  <si>
    <t>Fcal</t>
  </si>
  <si>
    <t>Ftab at 5%</t>
  </si>
  <si>
    <t>C.D.</t>
  </si>
  <si>
    <t>C.V. %</t>
  </si>
  <si>
    <t>REP</t>
  </si>
  <si>
    <t>S</t>
  </si>
  <si>
    <t>P</t>
  </si>
  <si>
    <t>SXP</t>
  </si>
  <si>
    <t>ERROR (a)</t>
  </si>
  <si>
    <t>F</t>
  </si>
  <si>
    <t>SxPxF</t>
  </si>
  <si>
    <t>Error (b)</t>
  </si>
  <si>
    <r>
      <t>Sem</t>
    </r>
    <r>
      <rPr>
        <b/>
        <u val="single"/>
        <sz val="10"/>
        <rFont val="Arial"/>
        <family val="2"/>
      </rPr>
      <t>+</t>
    </r>
  </si>
  <si>
    <t>(a)</t>
  </si>
  <si>
    <t>(b)</t>
  </si>
  <si>
    <t>Effect of</t>
  </si>
  <si>
    <t>……..</t>
  </si>
  <si>
    <t>Treatment</t>
  </si>
  <si>
    <t>Cropp sys</t>
  </si>
  <si>
    <r>
      <t>Sem</t>
    </r>
    <r>
      <rPr>
        <u val="single"/>
        <sz val="10"/>
        <rFont val="Arial"/>
        <family val="2"/>
      </rPr>
      <t>+</t>
    </r>
  </si>
  <si>
    <t>Plant sys</t>
  </si>
  <si>
    <t>Parameter</t>
  </si>
  <si>
    <t>Phos levels</t>
  </si>
  <si>
    <t>CV (a)</t>
  </si>
  <si>
    <t>CV (b)</t>
  </si>
  <si>
    <t>S/NS</t>
  </si>
  <si>
    <t>SxP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</si>
</sst>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"/>
    <numFmt numFmtId="173" formatCode="0.000"/>
    <numFmt numFmtId="174" formatCode="0.00000"/>
    <numFmt numFmtId="175" formatCode="0.0"/>
  </numFmts>
  <fonts count="44">
    <font>
      <sz val="10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1"/>
  <sheetViews>
    <sheetView tabSelected="1" zoomScale="115" zoomScaleNormal="115" zoomScalePageLayoutView="0" workbookViewId="0" topLeftCell="A40">
      <selection activeCell="H66" sqref="H66"/>
    </sheetView>
  </sheetViews>
  <sheetFormatPr defaultColWidth="9.140625" defaultRowHeight="12.75"/>
  <cols>
    <col min="1" max="1" width="9.7109375" style="0" customWidth="1"/>
    <col min="6" max="6" width="9.7109375" style="0" customWidth="1"/>
    <col min="7" max="7" width="9.8515625" style="0" customWidth="1"/>
  </cols>
  <sheetData>
    <row r="1" spans="2:4" ht="12.75">
      <c r="B1" t="s">
        <v>0</v>
      </c>
      <c r="D1" t="s">
        <v>1</v>
      </c>
    </row>
    <row r="2" ht="12.75">
      <c r="B2" t="s">
        <v>2</v>
      </c>
    </row>
    <row r="4" spans="1:6" s="1" customFormat="1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9" ht="12.75">
      <c r="A5" t="s">
        <v>9</v>
      </c>
      <c r="B5">
        <v>10.45</v>
      </c>
      <c r="C5">
        <v>9</v>
      </c>
      <c r="D5">
        <v>12.6</v>
      </c>
      <c r="E5">
        <f>SUM(B5:D5)</f>
        <v>32.05</v>
      </c>
      <c r="F5" s="3">
        <f>E5/3</f>
        <v>10.683333333333332</v>
      </c>
      <c r="H5" t="s">
        <v>39</v>
      </c>
      <c r="I5" t="s">
        <v>38</v>
      </c>
    </row>
    <row r="6" spans="1:12" ht="12.75">
      <c r="A6" t="s">
        <v>10</v>
      </c>
      <c r="B6">
        <v>12</v>
      </c>
      <c r="C6">
        <v>14.72</v>
      </c>
      <c r="D6">
        <v>13.07</v>
      </c>
      <c r="E6">
        <f aca="true" t="shared" si="0" ref="E6:E28">SUM(B6:D6)</f>
        <v>39.79</v>
      </c>
      <c r="F6" s="3">
        <f aca="true" t="shared" si="1" ref="F6:F28">E6/3</f>
        <v>13.263333333333334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8</v>
      </c>
    </row>
    <row r="7" spans="1:12" ht="12.75">
      <c r="A7" t="s">
        <v>11</v>
      </c>
      <c r="B7">
        <v>15.52</v>
      </c>
      <c r="C7">
        <v>14.7</v>
      </c>
      <c r="D7">
        <v>16.25</v>
      </c>
      <c r="E7">
        <f t="shared" si="0"/>
        <v>46.47</v>
      </c>
      <c r="F7" s="3">
        <f t="shared" si="1"/>
        <v>15.49</v>
      </c>
      <c r="G7" s="1" t="s">
        <v>40</v>
      </c>
      <c r="H7">
        <f>SUM(B5:B8)</f>
        <v>54.09</v>
      </c>
      <c r="I7">
        <f>SUM(C5:C8)</f>
        <v>53.52</v>
      </c>
      <c r="J7">
        <f>SUM(D5:D8)</f>
        <v>58.96</v>
      </c>
      <c r="K7">
        <f aca="true" t="shared" si="2" ref="K7:K12">SUM(H7:J7)</f>
        <v>166.57000000000002</v>
      </c>
      <c r="L7" s="2">
        <f aca="true" t="shared" si="3" ref="L7:L12">K7/12</f>
        <v>13.880833333333335</v>
      </c>
    </row>
    <row r="8" spans="1:12" ht="12.75">
      <c r="A8" t="s">
        <v>12</v>
      </c>
      <c r="B8">
        <v>16.12</v>
      </c>
      <c r="C8">
        <v>15.1</v>
      </c>
      <c r="D8">
        <v>17.04</v>
      </c>
      <c r="E8">
        <f t="shared" si="0"/>
        <v>48.26</v>
      </c>
      <c r="F8" s="3">
        <f t="shared" si="1"/>
        <v>16.086666666666666</v>
      </c>
      <c r="G8" s="1" t="s">
        <v>41</v>
      </c>
      <c r="H8">
        <f>SUM(B9:B12)</f>
        <v>62.800000000000004</v>
      </c>
      <c r="I8">
        <f>SUM(C9:C12)</f>
        <v>65.74000000000001</v>
      </c>
      <c r="J8">
        <f>SUM(D9:D12)</f>
        <v>60.72</v>
      </c>
      <c r="K8">
        <f t="shared" si="2"/>
        <v>189.26000000000002</v>
      </c>
      <c r="L8" s="2">
        <f t="shared" si="3"/>
        <v>15.771666666666668</v>
      </c>
    </row>
    <row r="9" spans="1:12" ht="12.75">
      <c r="A9" t="s">
        <v>13</v>
      </c>
      <c r="B9">
        <v>14.76</v>
      </c>
      <c r="C9">
        <v>12.89</v>
      </c>
      <c r="D9">
        <v>10.04</v>
      </c>
      <c r="E9">
        <f t="shared" si="0"/>
        <v>37.69</v>
      </c>
      <c r="F9" s="3">
        <f t="shared" si="1"/>
        <v>12.563333333333333</v>
      </c>
      <c r="G9" s="1" t="s">
        <v>42</v>
      </c>
      <c r="H9">
        <f>SUM(B13:B16)</f>
        <v>60.54</v>
      </c>
      <c r="I9">
        <f>SUM(C13:C16)</f>
        <v>62.2</v>
      </c>
      <c r="J9">
        <f>SUM(D13:D16)</f>
        <v>60.519999999999996</v>
      </c>
      <c r="K9">
        <f t="shared" si="2"/>
        <v>183.26</v>
      </c>
      <c r="L9" s="2">
        <f t="shared" si="3"/>
        <v>15.271666666666667</v>
      </c>
    </row>
    <row r="10" spans="1:12" ht="12.75">
      <c r="A10" t="s">
        <v>14</v>
      </c>
      <c r="B10">
        <v>15.38</v>
      </c>
      <c r="C10">
        <v>17.85</v>
      </c>
      <c r="D10">
        <v>15.86</v>
      </c>
      <c r="E10">
        <f t="shared" si="0"/>
        <v>49.09</v>
      </c>
      <c r="F10" s="3">
        <f t="shared" si="1"/>
        <v>16.363333333333333</v>
      </c>
      <c r="G10" s="1" t="s">
        <v>43</v>
      </c>
      <c r="H10">
        <f>SUM(B17:B20)</f>
        <v>57.37</v>
      </c>
      <c r="I10">
        <f>SUM(C17:C20)</f>
        <v>65.03</v>
      </c>
      <c r="J10">
        <f>SUM(D17:D20)</f>
        <v>60.97</v>
      </c>
      <c r="K10">
        <f t="shared" si="2"/>
        <v>183.37</v>
      </c>
      <c r="L10" s="2">
        <f t="shared" si="3"/>
        <v>15.280833333333334</v>
      </c>
    </row>
    <row r="11" spans="1:12" ht="12.75">
      <c r="A11" t="s">
        <v>15</v>
      </c>
      <c r="B11">
        <v>16.06</v>
      </c>
      <c r="C11">
        <v>17</v>
      </c>
      <c r="D11">
        <v>16.73</v>
      </c>
      <c r="E11">
        <f t="shared" si="0"/>
        <v>49.790000000000006</v>
      </c>
      <c r="F11" s="3">
        <f t="shared" si="1"/>
        <v>16.596666666666668</v>
      </c>
      <c r="G11" s="1" t="s">
        <v>44</v>
      </c>
      <c r="H11">
        <f>SUM(B21:B24)</f>
        <v>72.35</v>
      </c>
      <c r="I11">
        <f>SUM(C21:C24)</f>
        <v>74.75</v>
      </c>
      <c r="J11">
        <f>SUM(D21:D24)</f>
        <v>73.42</v>
      </c>
      <c r="K11">
        <f t="shared" si="2"/>
        <v>220.51999999999998</v>
      </c>
      <c r="L11" s="2">
        <f t="shared" si="3"/>
        <v>18.376666666666665</v>
      </c>
    </row>
    <row r="12" spans="1:12" ht="12.75">
      <c r="A12" t="s">
        <v>16</v>
      </c>
      <c r="B12">
        <v>16.6</v>
      </c>
      <c r="C12">
        <v>18</v>
      </c>
      <c r="D12">
        <v>18.09</v>
      </c>
      <c r="E12">
        <f t="shared" si="0"/>
        <v>52.69</v>
      </c>
      <c r="F12" s="3">
        <f t="shared" si="1"/>
        <v>17.563333333333333</v>
      </c>
      <c r="G12" s="1" t="s">
        <v>45</v>
      </c>
      <c r="H12">
        <f>SUM(B25:B28)</f>
        <v>65.54</v>
      </c>
      <c r="I12">
        <f>SUM(C25:C28)</f>
        <v>73.81</v>
      </c>
      <c r="J12">
        <f>SUM(D25:D28)</f>
        <v>73.05</v>
      </c>
      <c r="K12">
        <f t="shared" si="2"/>
        <v>212.40000000000003</v>
      </c>
      <c r="L12" s="2">
        <f t="shared" si="3"/>
        <v>17.700000000000003</v>
      </c>
    </row>
    <row r="13" spans="1:11" ht="12.75">
      <c r="A13" t="s">
        <v>17</v>
      </c>
      <c r="B13">
        <v>12.52</v>
      </c>
      <c r="C13">
        <v>13.57</v>
      </c>
      <c r="D13">
        <v>12</v>
      </c>
      <c r="E13">
        <f t="shared" si="0"/>
        <v>38.09</v>
      </c>
      <c r="F13" s="3">
        <f t="shared" si="1"/>
        <v>12.696666666666667</v>
      </c>
      <c r="G13" s="1" t="s">
        <v>7</v>
      </c>
      <c r="H13">
        <f>SUM(H7:H12)</f>
        <v>372.69</v>
      </c>
      <c r="I13">
        <f>SUM(I7:I12)</f>
        <v>395.05</v>
      </c>
      <c r="J13">
        <f>SUM(J7:J12)</f>
        <v>387.64</v>
      </c>
      <c r="K13" s="1">
        <f>SUM(K7:K12)</f>
        <v>1155.38</v>
      </c>
    </row>
    <row r="14" spans="1:6" ht="12.75">
      <c r="A14" t="s">
        <v>18</v>
      </c>
      <c r="B14">
        <v>14.91</v>
      </c>
      <c r="C14">
        <v>14.46</v>
      </c>
      <c r="D14">
        <v>15.2</v>
      </c>
      <c r="E14">
        <f t="shared" si="0"/>
        <v>44.57</v>
      </c>
      <c r="F14" s="3">
        <f t="shared" si="1"/>
        <v>14.856666666666667</v>
      </c>
    </row>
    <row r="15" spans="1:8" ht="12.75">
      <c r="A15" t="s">
        <v>19</v>
      </c>
      <c r="B15">
        <v>16.11</v>
      </c>
      <c r="C15">
        <v>15.64</v>
      </c>
      <c r="D15">
        <v>16.62</v>
      </c>
      <c r="E15">
        <f t="shared" si="0"/>
        <v>48.370000000000005</v>
      </c>
      <c r="F15" s="3">
        <f t="shared" si="1"/>
        <v>16.123333333333335</v>
      </c>
      <c r="G15" s="1" t="s">
        <v>46</v>
      </c>
      <c r="H15">
        <f>SUMSQ(H7:J12)/4-B31</f>
        <v>196.0209277777867</v>
      </c>
    </row>
    <row r="16" spans="1:6" ht="12.75">
      <c r="A16" t="s">
        <v>20</v>
      </c>
      <c r="B16">
        <v>17</v>
      </c>
      <c r="C16">
        <v>18.53</v>
      </c>
      <c r="D16">
        <v>16.7</v>
      </c>
      <c r="E16">
        <f t="shared" si="0"/>
        <v>52.230000000000004</v>
      </c>
      <c r="F16" s="3">
        <f t="shared" si="1"/>
        <v>17.41</v>
      </c>
    </row>
    <row r="17" spans="1:9" ht="12.75">
      <c r="A17" s="1" t="s">
        <v>21</v>
      </c>
      <c r="B17">
        <v>11.04</v>
      </c>
      <c r="C17">
        <v>12.44</v>
      </c>
      <c r="D17">
        <v>9.28</v>
      </c>
      <c r="E17">
        <f t="shared" si="0"/>
        <v>32.76</v>
      </c>
      <c r="F17" s="3">
        <f t="shared" si="1"/>
        <v>10.92</v>
      </c>
      <c r="H17" t="s">
        <v>37</v>
      </c>
      <c r="I17" t="s">
        <v>47</v>
      </c>
    </row>
    <row r="18" spans="1:11" ht="12.75">
      <c r="A18" t="s">
        <v>22</v>
      </c>
      <c r="B18">
        <v>12.86</v>
      </c>
      <c r="C18">
        <v>15.79</v>
      </c>
      <c r="D18">
        <v>14.41</v>
      </c>
      <c r="E18">
        <f t="shared" si="0"/>
        <v>43.06</v>
      </c>
      <c r="F18" s="3">
        <f t="shared" si="1"/>
        <v>14.353333333333333</v>
      </c>
      <c r="G18" s="1" t="s">
        <v>3</v>
      </c>
      <c r="H18" s="1" t="s">
        <v>51</v>
      </c>
      <c r="I18" s="1" t="s">
        <v>52</v>
      </c>
      <c r="J18" s="1" t="s">
        <v>7</v>
      </c>
      <c r="K18" s="1" t="s">
        <v>8</v>
      </c>
    </row>
    <row r="19" spans="1:11" ht="12.75">
      <c r="A19" t="s">
        <v>23</v>
      </c>
      <c r="B19">
        <v>16.58</v>
      </c>
      <c r="C19">
        <v>18.12</v>
      </c>
      <c r="D19">
        <v>17.67</v>
      </c>
      <c r="E19">
        <f t="shared" si="0"/>
        <v>52.370000000000005</v>
      </c>
      <c r="F19" s="3">
        <f t="shared" si="1"/>
        <v>17.456666666666667</v>
      </c>
      <c r="G19" s="1" t="s">
        <v>48</v>
      </c>
      <c r="H19">
        <f>SUM(E5:E8)</f>
        <v>166.57</v>
      </c>
      <c r="I19">
        <f>SUM(E17:E20)</f>
        <v>183.37</v>
      </c>
      <c r="J19">
        <f>SUM(H19:I19)</f>
        <v>349.94</v>
      </c>
      <c r="K19">
        <f>J19/24</f>
        <v>14.580833333333333</v>
      </c>
    </row>
    <row r="20" spans="1:11" ht="12.75">
      <c r="A20" t="s">
        <v>24</v>
      </c>
      <c r="B20">
        <v>16.89</v>
      </c>
      <c r="C20">
        <v>18.68</v>
      </c>
      <c r="D20">
        <v>19.61</v>
      </c>
      <c r="E20">
        <f t="shared" si="0"/>
        <v>55.18</v>
      </c>
      <c r="F20" s="3">
        <f t="shared" si="1"/>
        <v>18.393333333333334</v>
      </c>
      <c r="G20" s="1" t="s">
        <v>49</v>
      </c>
      <c r="H20">
        <f>SUM(E9:E12)</f>
        <v>189.26</v>
      </c>
      <c r="I20">
        <f>SUM(E21:E24)</f>
        <v>220.52</v>
      </c>
      <c r="J20">
        <f>SUM(H20:I20)</f>
        <v>409.78</v>
      </c>
      <c r="K20">
        <f>J20/24</f>
        <v>17.074166666666667</v>
      </c>
    </row>
    <row r="21" spans="1:11" ht="12.75">
      <c r="A21" t="s">
        <v>25</v>
      </c>
      <c r="B21">
        <v>15.12</v>
      </c>
      <c r="C21">
        <v>16.66</v>
      </c>
      <c r="D21">
        <v>16.09</v>
      </c>
      <c r="E21">
        <f t="shared" si="0"/>
        <v>47.870000000000005</v>
      </c>
      <c r="F21" s="3">
        <f t="shared" si="1"/>
        <v>15.956666666666669</v>
      </c>
      <c r="G21" s="1" t="s">
        <v>50</v>
      </c>
      <c r="H21">
        <f>SUM(E13:E16)</f>
        <v>183.26</v>
      </c>
      <c r="I21">
        <f>SUM(E25:E28)</f>
        <v>212.40000000000003</v>
      </c>
      <c r="J21">
        <f>SUM(H21:I21)</f>
        <v>395.66</v>
      </c>
      <c r="K21">
        <f>J21/24</f>
        <v>16.485833333333336</v>
      </c>
    </row>
    <row r="22" spans="1:10" ht="12.75">
      <c r="A22" t="s">
        <v>26</v>
      </c>
      <c r="B22">
        <v>17.54</v>
      </c>
      <c r="C22">
        <v>16.46</v>
      </c>
      <c r="D22">
        <v>18.69</v>
      </c>
      <c r="E22">
        <f t="shared" si="0"/>
        <v>52.69</v>
      </c>
      <c r="F22" s="3">
        <f>E22/3</f>
        <v>17.563333333333333</v>
      </c>
      <c r="G22" s="1" t="s">
        <v>7</v>
      </c>
      <c r="H22">
        <f>SUM(H19:H21)</f>
        <v>539.0899999999999</v>
      </c>
      <c r="I22">
        <f>SUM(I19:I21)</f>
        <v>616.29</v>
      </c>
      <c r="J22" s="1">
        <f>SUM(H22:I22)</f>
        <v>1155.3799999999999</v>
      </c>
    </row>
    <row r="23" spans="1:9" ht="12.75">
      <c r="A23" t="s">
        <v>27</v>
      </c>
      <c r="B23">
        <v>20.07</v>
      </c>
      <c r="C23">
        <v>20.77</v>
      </c>
      <c r="D23">
        <v>19.1</v>
      </c>
      <c r="E23">
        <f t="shared" si="0"/>
        <v>59.940000000000005</v>
      </c>
      <c r="F23" s="3">
        <f t="shared" si="1"/>
        <v>19.98</v>
      </c>
      <c r="G23" s="1" t="s">
        <v>8</v>
      </c>
      <c r="H23" s="2">
        <f>H22/36</f>
        <v>14.97472222222222</v>
      </c>
      <c r="I23" s="2">
        <f>I22/36</f>
        <v>17.119166666666665</v>
      </c>
    </row>
    <row r="24" spans="1:8" ht="12.75">
      <c r="A24" t="s">
        <v>28</v>
      </c>
      <c r="B24">
        <v>19.62</v>
      </c>
      <c r="C24">
        <v>20.86</v>
      </c>
      <c r="D24">
        <v>19.54</v>
      </c>
      <c r="E24">
        <f t="shared" si="0"/>
        <v>60.02</v>
      </c>
      <c r="F24" s="3">
        <f t="shared" si="1"/>
        <v>20.006666666666668</v>
      </c>
      <c r="G24" s="1" t="s">
        <v>56</v>
      </c>
      <c r="H24">
        <f>SUMSQ(H19:I21)/12-B31</f>
        <v>169.39194444445457</v>
      </c>
    </row>
    <row r="25" spans="1:8" ht="12.75">
      <c r="A25" t="s">
        <v>29</v>
      </c>
      <c r="B25">
        <v>11.38</v>
      </c>
      <c r="C25">
        <v>14.55</v>
      </c>
      <c r="D25">
        <v>14.63</v>
      </c>
      <c r="E25">
        <f t="shared" si="0"/>
        <v>40.56</v>
      </c>
      <c r="F25" s="3">
        <f t="shared" si="1"/>
        <v>13.520000000000001</v>
      </c>
      <c r="G25" s="1" t="s">
        <v>53</v>
      </c>
      <c r="H25">
        <f>SUMSQ(H22:I22)/36-B31</f>
        <v>82.77555555556319</v>
      </c>
    </row>
    <row r="26" spans="1:8" ht="12.75">
      <c r="A26" t="s">
        <v>30</v>
      </c>
      <c r="B26">
        <v>16.96</v>
      </c>
      <c r="C26">
        <v>17.22</v>
      </c>
      <c r="D26">
        <v>16.27</v>
      </c>
      <c r="E26">
        <f t="shared" si="0"/>
        <v>50.45</v>
      </c>
      <c r="F26" s="3">
        <f t="shared" si="1"/>
        <v>16.816666666666666</v>
      </c>
      <c r="G26" s="1" t="s">
        <v>54</v>
      </c>
      <c r="H26">
        <f>SUMSQ(J19:J21)/24-B31</f>
        <v>81.5349777777883</v>
      </c>
    </row>
    <row r="27" spans="1:8" ht="12.75">
      <c r="A27" t="s">
        <v>31</v>
      </c>
      <c r="B27">
        <v>19.2</v>
      </c>
      <c r="C27">
        <v>20.44</v>
      </c>
      <c r="D27">
        <v>19.89</v>
      </c>
      <c r="E27">
        <f>SUM(B27:D27)</f>
        <v>59.53</v>
      </c>
      <c r="F27" s="3">
        <f t="shared" si="1"/>
        <v>19.843333333333334</v>
      </c>
      <c r="G27" s="1" t="s">
        <v>55</v>
      </c>
      <c r="H27">
        <f>H24-H25-H26</f>
        <v>5.08141111110308</v>
      </c>
    </row>
    <row r="28" spans="1:6" ht="12.75">
      <c r="A28" t="s">
        <v>32</v>
      </c>
      <c r="B28">
        <v>18</v>
      </c>
      <c r="C28">
        <v>21.6</v>
      </c>
      <c r="D28">
        <v>22.26</v>
      </c>
      <c r="E28">
        <f t="shared" si="0"/>
        <v>61.86</v>
      </c>
      <c r="F28" s="3">
        <f t="shared" si="1"/>
        <v>20.62</v>
      </c>
    </row>
    <row r="29" spans="1:6" ht="12.75">
      <c r="A29" t="s">
        <v>7</v>
      </c>
      <c r="B29">
        <f>SUM(B5:B28)</f>
        <v>372.68999999999994</v>
      </c>
      <c r="C29">
        <f>SUM(C5:C28)</f>
        <v>395.05</v>
      </c>
      <c r="D29">
        <f>SUM(D5:D28)</f>
        <v>387.64</v>
      </c>
      <c r="E29" s="1">
        <f>SUM(E5:E28)</f>
        <v>1155.3799999999997</v>
      </c>
      <c r="F29" s="6">
        <f>E29/72</f>
        <v>16.04694444444444</v>
      </c>
    </row>
    <row r="30" spans="1:11" ht="12.75">
      <c r="A30" t="s">
        <v>8</v>
      </c>
      <c r="D30" t="s">
        <v>58</v>
      </c>
      <c r="E30" t="s">
        <v>59</v>
      </c>
      <c r="F30" t="s">
        <v>64</v>
      </c>
      <c r="I30" t="s">
        <v>67</v>
      </c>
      <c r="J30" t="s">
        <v>65</v>
      </c>
      <c r="K30" t="s">
        <v>66</v>
      </c>
    </row>
    <row r="31" spans="1:12" ht="12.75">
      <c r="A31" t="s">
        <v>33</v>
      </c>
      <c r="B31">
        <f>E29*E29/72</f>
        <v>18540.318672222213</v>
      </c>
      <c r="C31" t="s">
        <v>3</v>
      </c>
      <c r="D31" t="s">
        <v>51</v>
      </c>
      <c r="E31" t="s">
        <v>52</v>
      </c>
      <c r="F31" t="s">
        <v>7</v>
      </c>
      <c r="G31" t="s">
        <v>8</v>
      </c>
      <c r="H31" t="s">
        <v>3</v>
      </c>
      <c r="I31" t="s">
        <v>48</v>
      </c>
      <c r="J31" t="s">
        <v>49</v>
      </c>
      <c r="K31" t="s">
        <v>50</v>
      </c>
      <c r="L31" t="s">
        <v>7</v>
      </c>
    </row>
    <row r="32" spans="1:12" ht="12.75">
      <c r="A32" t="s">
        <v>34</v>
      </c>
      <c r="B32">
        <f>SUMSQ(B5:D28)-B31</f>
        <v>608.9229277777849</v>
      </c>
      <c r="C32" t="s">
        <v>60</v>
      </c>
      <c r="D32">
        <f>SUM(E5+E9+E13)</f>
        <v>107.83</v>
      </c>
      <c r="E32">
        <f>SUM(E17+E21+E25)</f>
        <v>121.19</v>
      </c>
      <c r="F32">
        <f>SUM(D32:E32)</f>
        <v>229.01999999999998</v>
      </c>
      <c r="G32" s="2">
        <f>F32/18</f>
        <v>12.723333333333333</v>
      </c>
      <c r="H32" t="s">
        <v>60</v>
      </c>
      <c r="I32">
        <f>SUM(E5+E17)</f>
        <v>64.81</v>
      </c>
      <c r="J32">
        <f>SUM(E9+E21)</f>
        <v>85.56</v>
      </c>
      <c r="K32">
        <f>SUM(E13+E25)</f>
        <v>78.65</v>
      </c>
      <c r="L32">
        <f>SUM(I32:K32)</f>
        <v>229.02</v>
      </c>
    </row>
    <row r="33" spans="1:12" ht="12.75">
      <c r="A33" t="s">
        <v>35</v>
      </c>
      <c r="B33">
        <f>SUMSQ(B29:D29)/24-B31</f>
        <v>10.810836111118988</v>
      </c>
      <c r="C33" t="s">
        <v>61</v>
      </c>
      <c r="D33">
        <f>SUM(E6+E10+E14)</f>
        <v>133.45</v>
      </c>
      <c r="E33">
        <f>SUM(E18+E22+E26)</f>
        <v>146.2</v>
      </c>
      <c r="F33">
        <f>SUM(D33:E33)</f>
        <v>279.65</v>
      </c>
      <c r="G33" s="2">
        <f>F33/18</f>
        <v>15.53611111111111</v>
      </c>
      <c r="H33" t="s">
        <v>61</v>
      </c>
      <c r="I33">
        <f>SUM(E6+E18)</f>
        <v>82.85</v>
      </c>
      <c r="J33">
        <f>SUM(E10+E22)</f>
        <v>101.78</v>
      </c>
      <c r="K33">
        <f>SUM(E14+E26)</f>
        <v>95.02000000000001</v>
      </c>
      <c r="L33">
        <f>SUM(I33:K33)</f>
        <v>279.65</v>
      </c>
    </row>
    <row r="34" spans="1:12" ht="12.75">
      <c r="A34" t="s">
        <v>36</v>
      </c>
      <c r="B34">
        <f>SUMSQ(E5:E28)/3-B31</f>
        <v>535.7301277777879</v>
      </c>
      <c r="C34" t="s">
        <v>62</v>
      </c>
      <c r="D34">
        <f>SUM(E7+E11+E15)</f>
        <v>144.63</v>
      </c>
      <c r="E34">
        <f>SUM(E19+E23+E27)</f>
        <v>171.84</v>
      </c>
      <c r="F34">
        <f>SUM(D34:E34)</f>
        <v>316.47</v>
      </c>
      <c r="G34" s="2">
        <f>F34/18</f>
        <v>17.581666666666667</v>
      </c>
      <c r="H34" t="s">
        <v>62</v>
      </c>
      <c r="I34">
        <f>SUM(E7+E19)</f>
        <v>98.84</v>
      </c>
      <c r="J34">
        <f>SUM(E11+E23)</f>
        <v>109.73000000000002</v>
      </c>
      <c r="K34">
        <f>SUM(E15+E27)</f>
        <v>107.9</v>
      </c>
      <c r="L34">
        <f>SUM(I34:K34)</f>
        <v>316.47</v>
      </c>
    </row>
    <row r="35" spans="1:12" ht="12.75">
      <c r="A35" t="s">
        <v>57</v>
      </c>
      <c r="B35">
        <f>H15-B33-H24</f>
        <v>15.818147222213156</v>
      </c>
      <c r="C35" t="s">
        <v>63</v>
      </c>
      <c r="D35">
        <f>SUM(E8+E12+E16)</f>
        <v>153.18</v>
      </c>
      <c r="E35">
        <f>SUM(E20+E24+E28)</f>
        <v>177.06</v>
      </c>
      <c r="F35">
        <f>SUM(D35:E35)</f>
        <v>330.24</v>
      </c>
      <c r="G35" s="2">
        <f>F35/18</f>
        <v>18.346666666666668</v>
      </c>
      <c r="H35" t="s">
        <v>63</v>
      </c>
      <c r="I35">
        <f>SUM(E8+E20)</f>
        <v>103.44</v>
      </c>
      <c r="J35">
        <f>SUM(E12+E24)</f>
        <v>112.71000000000001</v>
      </c>
      <c r="K35">
        <f>SUM(E16+E28)</f>
        <v>114.09</v>
      </c>
      <c r="L35">
        <f>SUM(I35:K35)</f>
        <v>330.24</v>
      </c>
    </row>
    <row r="36" spans="1:12" ht="12.75">
      <c r="A36" t="s">
        <v>74</v>
      </c>
      <c r="B36">
        <f>B32-B33-B34-B35</f>
        <v>46.563816666664934</v>
      </c>
      <c r="C36" t="s">
        <v>7</v>
      </c>
      <c r="D36">
        <f>SUM(D32:D35)</f>
        <v>539.0899999999999</v>
      </c>
      <c r="E36">
        <f>SUM(E32:E35)</f>
        <v>616.29</v>
      </c>
      <c r="F36">
        <f>SUM(D36:E36)</f>
        <v>1155.3799999999999</v>
      </c>
      <c r="H36" t="s">
        <v>7</v>
      </c>
      <c r="I36">
        <f>SUM(I32:I35)</f>
        <v>349.94</v>
      </c>
      <c r="J36">
        <f>SUM(J32:J35)</f>
        <v>409.7800000000001</v>
      </c>
      <c r="K36">
        <f>SUM(K32:K35)</f>
        <v>395.6600000000001</v>
      </c>
      <c r="L36" s="5">
        <f>SUM(I36:K36)</f>
        <v>1155.38</v>
      </c>
    </row>
    <row r="37" spans="3:4" ht="12.75">
      <c r="C37" t="s">
        <v>68</v>
      </c>
      <c r="D37">
        <f>SUMSQ(D32:E35)/9-B31</f>
        <v>432.88643888890147</v>
      </c>
    </row>
    <row r="38" spans="3:8" ht="12.75">
      <c r="C38" t="s">
        <v>69</v>
      </c>
      <c r="D38">
        <f>SUMSQ(F32:F35)/18-B31</f>
        <v>341.12585000001127</v>
      </c>
      <c r="G38" t="s">
        <v>70</v>
      </c>
      <c r="H38">
        <f>SUMSQ(I32:K35)/6-B31</f>
        <v>431.53096111112245</v>
      </c>
    </row>
    <row r="39" spans="3:8" ht="12.75">
      <c r="C39" t="s">
        <v>72</v>
      </c>
      <c r="D39">
        <f>D37-D38-H25</f>
        <v>8.98503333332701</v>
      </c>
      <c r="G39" t="s">
        <v>71</v>
      </c>
      <c r="H39">
        <f>H38-H26-D38</f>
        <v>8.870133333322883</v>
      </c>
    </row>
    <row r="40" spans="7:8" ht="12.75">
      <c r="G40" t="s">
        <v>73</v>
      </c>
      <c r="H40">
        <f>B34-H25-H26-H27-D38-D39-H39</f>
        <v>7.3571666666721285</v>
      </c>
    </row>
    <row r="42" ht="12.75">
      <c r="C42" s="4" t="s">
        <v>75</v>
      </c>
    </row>
    <row r="43" spans="1:10" s="5" customFormat="1" ht="12.75">
      <c r="A43" s="5" t="s">
        <v>76</v>
      </c>
      <c r="B43" s="5" t="s">
        <v>77</v>
      </c>
      <c r="C43" s="5" t="s">
        <v>78</v>
      </c>
      <c r="D43" s="5" t="s">
        <v>79</v>
      </c>
      <c r="E43" s="5" t="s">
        <v>80</v>
      </c>
      <c r="F43" s="1" t="s">
        <v>81</v>
      </c>
      <c r="G43" s="1" t="s">
        <v>92</v>
      </c>
      <c r="H43" s="1" t="s">
        <v>82</v>
      </c>
      <c r="I43" s="1" t="s">
        <v>83</v>
      </c>
      <c r="J43" s="5" t="s">
        <v>105</v>
      </c>
    </row>
    <row r="44" spans="1:6" ht="12.75">
      <c r="A44" t="s">
        <v>84</v>
      </c>
      <c r="B44">
        <v>2</v>
      </c>
      <c r="C44">
        <f>B33</f>
        <v>10.810836111118988</v>
      </c>
      <c r="D44">
        <f>C44/B44</f>
        <v>5.405418055559494</v>
      </c>
      <c r="E44">
        <f>D44/D48</f>
        <v>3.417225784805414</v>
      </c>
      <c r="F44">
        <v>4.1</v>
      </c>
    </row>
    <row r="45" spans="1:12" ht="12.75">
      <c r="A45" t="s">
        <v>85</v>
      </c>
      <c r="B45">
        <v>1</v>
      </c>
      <c r="C45">
        <f>H25</f>
        <v>82.77555555556319</v>
      </c>
      <c r="D45">
        <f aca="true" t="shared" si="4" ref="D45:D53">C45/B45</f>
        <v>82.77555555556319</v>
      </c>
      <c r="E45">
        <f>D45/D48</f>
        <v>52.32948865169422</v>
      </c>
      <c r="F45">
        <v>4.96</v>
      </c>
      <c r="G45">
        <f>SQRT(D48/36)</f>
        <v>0.20961702659727094</v>
      </c>
      <c r="H45">
        <f>G45*1.414*2.228</f>
        <v>0.6603758036558296</v>
      </c>
      <c r="I45" t="s">
        <v>93</v>
      </c>
      <c r="J45" t="str">
        <f>IF(E45&gt;F45,"S","NS")</f>
        <v>S</v>
      </c>
      <c r="K45" t="s">
        <v>103</v>
      </c>
      <c r="L45">
        <f>I46</f>
        <v>7.837642636190783</v>
      </c>
    </row>
    <row r="46" spans="1:12" ht="12.75">
      <c r="A46" t="s">
        <v>86</v>
      </c>
      <c r="B46">
        <v>2</v>
      </c>
      <c r="C46">
        <f>H26</f>
        <v>81.5349777777883</v>
      </c>
      <c r="D46">
        <f t="shared" si="4"/>
        <v>40.76748888889415</v>
      </c>
      <c r="E46">
        <f>D46/D48</f>
        <v>25.772606814308222</v>
      </c>
      <c r="F46">
        <v>4.1</v>
      </c>
      <c r="G46">
        <f>SQRT(D48/24)</f>
        <v>0.2567273782813619</v>
      </c>
      <c r="H46">
        <f>G46*1.414*2.228</f>
        <v>0.8087918787185763</v>
      </c>
      <c r="I46" s="1">
        <f>(SQRT(D48)/F29)*100</f>
        <v>7.837642636190783</v>
      </c>
      <c r="J46" t="str">
        <f aca="true" t="shared" si="5" ref="J46:J52">IF(E46&gt;F46,"S","NS")</f>
        <v>S</v>
      </c>
      <c r="K46" t="s">
        <v>104</v>
      </c>
      <c r="L46">
        <f>I50</f>
        <v>7.087297868231566</v>
      </c>
    </row>
    <row r="47" spans="1:10" ht="12.75">
      <c r="A47" t="s">
        <v>87</v>
      </c>
      <c r="B47">
        <v>2</v>
      </c>
      <c r="C47">
        <f>H27</f>
        <v>5.08141111110308</v>
      </c>
      <c r="D47">
        <f t="shared" si="4"/>
        <v>2.54070555555154</v>
      </c>
      <c r="E47">
        <f>D47/D48</f>
        <v>1.6061966802178134</v>
      </c>
      <c r="F47">
        <v>4.1</v>
      </c>
      <c r="G47">
        <f>SQRT(D48/12)</f>
        <v>0.36306734019799</v>
      </c>
      <c r="H47">
        <f>G47*1.414*2.228</f>
        <v>1.1438044440210262</v>
      </c>
      <c r="J47" t="str">
        <f t="shared" si="5"/>
        <v>NS</v>
      </c>
    </row>
    <row r="48" spans="1:4" ht="12.75">
      <c r="A48" t="s">
        <v>88</v>
      </c>
      <c r="B48">
        <v>10</v>
      </c>
      <c r="C48">
        <f>B35</f>
        <v>15.818147222213156</v>
      </c>
      <c r="D48">
        <f t="shared" si="4"/>
        <v>1.5818147222213157</v>
      </c>
    </row>
    <row r="49" spans="1:10" ht="12.75">
      <c r="A49" t="s">
        <v>89</v>
      </c>
      <c r="B49">
        <v>3</v>
      </c>
      <c r="C49">
        <f>D38</f>
        <v>341.12585000001127</v>
      </c>
      <c r="D49">
        <f t="shared" si="4"/>
        <v>113.70861666667042</v>
      </c>
      <c r="E49">
        <f>D49/D53</f>
        <v>87.91182710180804</v>
      </c>
      <c r="F49">
        <v>2.872</v>
      </c>
      <c r="G49">
        <f>SQRT(D53/18)</f>
        <v>0.26806294367096817</v>
      </c>
      <c r="H49">
        <f>G49*2.869</f>
        <v>0.7690725853920077</v>
      </c>
      <c r="I49" t="s">
        <v>94</v>
      </c>
      <c r="J49" t="str">
        <f t="shared" si="5"/>
        <v>S</v>
      </c>
    </row>
    <row r="50" spans="1:10" ht="12.75">
      <c r="A50" t="s">
        <v>59</v>
      </c>
      <c r="B50">
        <v>3</v>
      </c>
      <c r="C50">
        <f>D39</f>
        <v>8.98503333332701</v>
      </c>
      <c r="D50">
        <f t="shared" si="4"/>
        <v>2.995011111109003</v>
      </c>
      <c r="E50">
        <f>D50/D53</f>
        <v>2.3155404285644137</v>
      </c>
      <c r="F50">
        <v>2.872</v>
      </c>
      <c r="G50">
        <f>SQRT(D53/9)</f>
        <v>0.3790982505091382</v>
      </c>
      <c r="H50">
        <f>G50*2.869</f>
        <v>1.0876328807107176</v>
      </c>
      <c r="I50" s="1">
        <f>SQRT(D53)/F29*100</f>
        <v>7.087297868231566</v>
      </c>
      <c r="J50" t="str">
        <f t="shared" si="5"/>
        <v>NS</v>
      </c>
    </row>
    <row r="51" spans="1:10" ht="12.75">
      <c r="A51" t="s">
        <v>66</v>
      </c>
      <c r="B51">
        <v>6</v>
      </c>
      <c r="C51">
        <f>H39</f>
        <v>8.870133333322883</v>
      </c>
      <c r="D51">
        <f t="shared" si="4"/>
        <v>1.478355555553814</v>
      </c>
      <c r="E51">
        <f>D51/D53</f>
        <v>1.1429647269021679</v>
      </c>
      <c r="F51">
        <v>2.872</v>
      </c>
      <c r="G51">
        <f>SQRT(D53/6)</f>
        <v>0.4642986380645909</v>
      </c>
      <c r="H51">
        <f>G51*2.869</f>
        <v>1.3320727926073113</v>
      </c>
      <c r="J51" t="str">
        <f t="shared" si="5"/>
        <v>NS</v>
      </c>
    </row>
    <row r="52" spans="1:10" ht="12.75">
      <c r="A52" t="s">
        <v>90</v>
      </c>
      <c r="B52">
        <v>6</v>
      </c>
      <c r="C52">
        <f>H40</f>
        <v>7.3571666666721285</v>
      </c>
      <c r="D52">
        <f t="shared" si="4"/>
        <v>1.2261944444453547</v>
      </c>
      <c r="E52">
        <f>D52/D53</f>
        <v>0.9480107766087562</v>
      </c>
      <c r="F52">
        <v>2.372</v>
      </c>
      <c r="G52">
        <f>SQRT(D53/3)</f>
        <v>0.6566174309423014</v>
      </c>
      <c r="H52">
        <f>G52*2.869</f>
        <v>1.8838354093734628</v>
      </c>
      <c r="J52" t="str">
        <f t="shared" si="5"/>
        <v>NS</v>
      </c>
    </row>
    <row r="53" spans="1:4" ht="12.75">
      <c r="A53" t="s">
        <v>91</v>
      </c>
      <c r="B53">
        <v>36</v>
      </c>
      <c r="C53">
        <f>B36</f>
        <v>46.563816666664934</v>
      </c>
      <c r="D53">
        <f t="shared" si="4"/>
        <v>1.2934393518518037</v>
      </c>
    </row>
    <row r="54" spans="1:3" ht="12.75">
      <c r="A54" t="s">
        <v>7</v>
      </c>
      <c r="B54">
        <f>SUM(B44:B53)</f>
        <v>71</v>
      </c>
      <c r="C54">
        <f>SUM(C44:C53)</f>
        <v>608.9229277777849</v>
      </c>
    </row>
    <row r="56" spans="2:3" ht="12.75">
      <c r="B56" t="s">
        <v>95</v>
      </c>
      <c r="C56" t="s">
        <v>96</v>
      </c>
    </row>
    <row r="57" spans="1:2" ht="12.75">
      <c r="A57" t="s">
        <v>97</v>
      </c>
      <c r="B57" t="s">
        <v>101</v>
      </c>
    </row>
    <row r="58" ht="12.75">
      <c r="A58" s="1" t="s">
        <v>98</v>
      </c>
    </row>
    <row r="59" spans="1:2" ht="12.75">
      <c r="A59" t="s">
        <v>51</v>
      </c>
      <c r="B59" s="2">
        <f>H23</f>
        <v>14.97472222222222</v>
      </c>
    </row>
    <row r="60" spans="1:2" ht="12.75">
      <c r="A60" t="s">
        <v>52</v>
      </c>
      <c r="B60" s="2">
        <f>I23</f>
        <v>17.119166666666665</v>
      </c>
    </row>
    <row r="61" spans="1:2" ht="12.75">
      <c r="A61" t="s">
        <v>99</v>
      </c>
      <c r="B61" s="2">
        <f>G45</f>
        <v>0.20961702659727094</v>
      </c>
    </row>
    <row r="62" spans="1:2" ht="12.75">
      <c r="A62" t="s">
        <v>82</v>
      </c>
      <c r="B62" s="2">
        <f>H45</f>
        <v>0.6603758036558296</v>
      </c>
    </row>
    <row r="63" ht="12.75">
      <c r="A63" s="1" t="s">
        <v>100</v>
      </c>
    </row>
    <row r="64" spans="1:2" ht="12.75">
      <c r="A64" t="s">
        <v>48</v>
      </c>
      <c r="B64">
        <f>K19</f>
        <v>14.580833333333333</v>
      </c>
    </row>
    <row r="65" spans="1:2" ht="12.75">
      <c r="A65" t="s">
        <v>49</v>
      </c>
      <c r="B65">
        <f>K20</f>
        <v>17.074166666666667</v>
      </c>
    </row>
    <row r="66" spans="1:2" ht="12.75">
      <c r="A66" t="s">
        <v>50</v>
      </c>
      <c r="B66">
        <f>K21</f>
        <v>16.485833333333336</v>
      </c>
    </row>
    <row r="67" spans="1:2" ht="12.75">
      <c r="A67" t="s">
        <v>99</v>
      </c>
      <c r="B67" s="2">
        <f>G46</f>
        <v>0.2567273782813619</v>
      </c>
    </row>
    <row r="68" spans="1:2" ht="12.75">
      <c r="A68" t="s">
        <v>82</v>
      </c>
      <c r="B68" s="2">
        <f>H46</f>
        <v>0.8087918787185763</v>
      </c>
    </row>
    <row r="69" ht="12.75">
      <c r="A69" s="1" t="s">
        <v>102</v>
      </c>
    </row>
    <row r="70" spans="1:2" ht="12.75">
      <c r="A70" t="s">
        <v>60</v>
      </c>
      <c r="B70" s="2">
        <f>G32</f>
        <v>12.723333333333333</v>
      </c>
    </row>
    <row r="71" spans="1:2" ht="12.75">
      <c r="A71" t="s">
        <v>61</v>
      </c>
      <c r="B71" s="2">
        <f>G33</f>
        <v>15.53611111111111</v>
      </c>
    </row>
    <row r="72" spans="1:2" ht="12.75">
      <c r="A72" t="s">
        <v>62</v>
      </c>
      <c r="B72" s="2">
        <f>G34</f>
        <v>17.581666666666667</v>
      </c>
    </row>
    <row r="73" spans="1:2" ht="12.75">
      <c r="A73" t="s">
        <v>63</v>
      </c>
      <c r="B73" s="2">
        <f>G35</f>
        <v>18.346666666666668</v>
      </c>
    </row>
    <row r="74" spans="1:2" ht="12.75">
      <c r="A74" t="s">
        <v>99</v>
      </c>
      <c r="B74" s="2">
        <f>G49</f>
        <v>0.26806294367096817</v>
      </c>
    </row>
    <row r="75" spans="1:2" ht="12.75">
      <c r="A75" t="s">
        <v>82</v>
      </c>
      <c r="B75" s="2">
        <f>H49</f>
        <v>0.7690725853920077</v>
      </c>
    </row>
    <row r="76" spans="1:2" ht="12.75">
      <c r="A76" t="s">
        <v>58</v>
      </c>
      <c r="B76" s="2"/>
    </row>
    <row r="77" ht="12.75">
      <c r="A77" s="1" t="s">
        <v>106</v>
      </c>
    </row>
    <row r="78" spans="1:2" ht="12.75">
      <c r="A78" t="s">
        <v>99</v>
      </c>
      <c r="B78" s="8">
        <f>G47</f>
        <v>0.36306734019799</v>
      </c>
    </row>
    <row r="79" spans="1:2" ht="12.75">
      <c r="A79" t="s">
        <v>82</v>
      </c>
      <c r="B79" s="8" t="str">
        <f>IF(E47&gt;F47,H47,J47)</f>
        <v>NS</v>
      </c>
    </row>
    <row r="80" spans="1:2" ht="12.75">
      <c r="A80" s="1" t="s">
        <v>59</v>
      </c>
      <c r="B80" s="8"/>
    </row>
    <row r="81" spans="1:2" ht="12.75">
      <c r="A81" t="s">
        <v>99</v>
      </c>
      <c r="B81" s="8">
        <f>G50</f>
        <v>0.3790982505091382</v>
      </c>
    </row>
    <row r="82" spans="1:2" ht="12.75">
      <c r="A82" t="s">
        <v>82</v>
      </c>
      <c r="B82" s="8" t="str">
        <f>IF(E50&gt;F50,H50,J50)</f>
        <v>NS</v>
      </c>
    </row>
    <row r="83" spans="1:2" ht="12.75">
      <c r="A83" s="1" t="s">
        <v>66</v>
      </c>
      <c r="B83" s="8"/>
    </row>
    <row r="84" spans="1:2" ht="12.75">
      <c r="A84" t="s">
        <v>99</v>
      </c>
      <c r="B84" s="8">
        <f>G51</f>
        <v>0.4642986380645909</v>
      </c>
    </row>
    <row r="85" spans="1:2" ht="12.75">
      <c r="A85" t="s">
        <v>82</v>
      </c>
      <c r="B85" s="8" t="str">
        <f>IF(E51&gt;F51,H51,J51)</f>
        <v>NS</v>
      </c>
    </row>
    <row r="86" spans="1:2" ht="12.75">
      <c r="A86" s="1" t="s">
        <v>90</v>
      </c>
      <c r="B86" s="8"/>
    </row>
    <row r="87" spans="1:2" ht="12.75">
      <c r="A87" t="s">
        <v>99</v>
      </c>
      <c r="B87" s="8">
        <f>G52</f>
        <v>0.6566174309423014</v>
      </c>
    </row>
    <row r="88" spans="1:2" ht="12.75">
      <c r="A88" t="s">
        <v>82</v>
      </c>
      <c r="B88" s="8" t="str">
        <f>IF(E52&gt;F52,H52,J52)</f>
        <v>NS</v>
      </c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ht="12.75">
      <c r="F92" s="3"/>
    </row>
    <row r="93" spans="6:12" ht="12.75">
      <c r="F93" s="3"/>
      <c r="G93" s="1"/>
      <c r="H93" s="1"/>
      <c r="I93" s="1"/>
      <c r="J93" s="1"/>
      <c r="K93" s="1"/>
      <c r="L93" s="1"/>
    </row>
    <row r="94" spans="6:12" ht="12.75">
      <c r="F94" s="3"/>
      <c r="G94" s="1"/>
      <c r="L94" s="2"/>
    </row>
    <row r="95" spans="6:12" ht="12.75">
      <c r="F95" s="3"/>
      <c r="G95" s="1"/>
      <c r="L95" s="2"/>
    </row>
    <row r="96" spans="6:12" ht="12.75">
      <c r="F96" s="3"/>
      <c r="G96" s="1"/>
      <c r="L96" s="2"/>
    </row>
    <row r="97" spans="6:12" ht="12.75">
      <c r="F97" s="3"/>
      <c r="G97" s="1"/>
      <c r="L97" s="2"/>
    </row>
    <row r="98" spans="6:12" ht="12.75">
      <c r="F98" s="3"/>
      <c r="G98" s="1"/>
      <c r="L98" s="2"/>
    </row>
    <row r="99" spans="6:12" ht="12.75">
      <c r="F99" s="3"/>
      <c r="G99" s="1"/>
      <c r="L99" s="2"/>
    </row>
    <row r="100" spans="6:11" ht="12.75">
      <c r="F100" s="3"/>
      <c r="G100" s="1"/>
      <c r="K100" s="1"/>
    </row>
    <row r="101" ht="12.75">
      <c r="F101" s="3"/>
    </row>
    <row r="102" spans="6:7" ht="12.75">
      <c r="F102" s="3"/>
      <c r="G102" s="1"/>
    </row>
    <row r="103" ht="12.75">
      <c r="F103" s="3"/>
    </row>
    <row r="104" spans="1:6" ht="12.75">
      <c r="A104" s="1"/>
      <c r="F104" s="3"/>
    </row>
    <row r="105" spans="6:11" ht="12.75">
      <c r="F105" s="3"/>
      <c r="G105" s="1"/>
      <c r="H105" s="1"/>
      <c r="I105" s="1"/>
      <c r="J105" s="1"/>
      <c r="K105" s="1"/>
    </row>
    <row r="106" spans="6:7" ht="12.75">
      <c r="F106" s="3"/>
      <c r="G106" s="1"/>
    </row>
    <row r="107" spans="6:7" ht="12.75">
      <c r="F107" s="3"/>
      <c r="G107" s="1"/>
    </row>
    <row r="108" spans="6:7" ht="12.75">
      <c r="F108" s="3"/>
      <c r="G108" s="1"/>
    </row>
    <row r="109" spans="6:10" ht="12.75">
      <c r="F109" s="3"/>
      <c r="G109" s="1"/>
      <c r="J109" s="1"/>
    </row>
    <row r="110" spans="6:9" ht="12.75">
      <c r="F110" s="3"/>
      <c r="G110" s="1"/>
      <c r="H110" s="2"/>
      <c r="I110" s="2"/>
    </row>
    <row r="111" spans="6:7" ht="12.75">
      <c r="F111" s="3"/>
      <c r="G111" s="1"/>
    </row>
    <row r="112" spans="6:7" ht="12.75">
      <c r="F112" s="3"/>
      <c r="G112" s="1"/>
    </row>
    <row r="113" spans="6:7" ht="12.75">
      <c r="F113" s="3"/>
      <c r="G113" s="1"/>
    </row>
    <row r="114" spans="6:7" ht="12.75">
      <c r="F114" s="3"/>
      <c r="G114" s="1"/>
    </row>
    <row r="115" ht="12.75">
      <c r="F115" s="3"/>
    </row>
    <row r="116" spans="5:6" ht="12.75">
      <c r="E116" s="1"/>
      <c r="F116" s="6"/>
    </row>
    <row r="119" ht="12.75">
      <c r="G119" s="2"/>
    </row>
    <row r="120" ht="12.75">
      <c r="G120" s="2"/>
    </row>
    <row r="121" ht="12.75">
      <c r="G121" s="2"/>
    </row>
    <row r="122" ht="12.75">
      <c r="G122" s="2"/>
    </row>
    <row r="123" ht="12.75">
      <c r="L123" s="5"/>
    </row>
    <row r="129" ht="12.75">
      <c r="C129" s="4"/>
    </row>
    <row r="130" spans="1:14" ht="12.75">
      <c r="A130" s="5"/>
      <c r="B130" s="5"/>
      <c r="C130" s="5"/>
      <c r="D130" s="5"/>
      <c r="E130" s="5"/>
      <c r="F130" s="1"/>
      <c r="G130" s="1"/>
      <c r="H130" s="1"/>
      <c r="I130" s="1"/>
      <c r="J130" s="5"/>
      <c r="K130" s="5"/>
      <c r="L130" s="5"/>
      <c r="M130" s="5"/>
      <c r="N130" s="5"/>
    </row>
    <row r="133" ht="12.75">
      <c r="I133" s="1"/>
    </row>
    <row r="137" ht="12.75">
      <c r="I137" s="1"/>
    </row>
    <row r="145" ht="12.75">
      <c r="A145" s="1"/>
    </row>
    <row r="146" ht="12.75">
      <c r="B146" s="2"/>
    </row>
    <row r="147" ht="12.75">
      <c r="B147" s="2"/>
    </row>
    <row r="150" ht="12.75">
      <c r="A150" s="1"/>
    </row>
    <row r="156" ht="12.75">
      <c r="A156" s="1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ht="12.75">
      <c r="F169" s="3"/>
    </row>
    <row r="170" spans="6:12" ht="12.75">
      <c r="F170" s="3"/>
      <c r="G170" s="1"/>
      <c r="H170" s="1"/>
      <c r="I170" s="1"/>
      <c r="J170" s="1"/>
      <c r="K170" s="1"/>
      <c r="L170" s="1"/>
    </row>
    <row r="171" spans="6:12" ht="12.75">
      <c r="F171" s="3"/>
      <c r="G171" s="1"/>
      <c r="L171" s="2"/>
    </row>
    <row r="172" spans="6:12" ht="12.75">
      <c r="F172" s="3"/>
      <c r="G172" s="1"/>
      <c r="L172" s="2"/>
    </row>
    <row r="173" spans="6:12" ht="12.75">
      <c r="F173" s="3"/>
      <c r="G173" s="1"/>
      <c r="L173" s="2"/>
    </row>
    <row r="174" spans="6:12" ht="12.75">
      <c r="F174" s="3"/>
      <c r="G174" s="1"/>
      <c r="L174" s="2"/>
    </row>
    <row r="175" spans="6:12" ht="12.75">
      <c r="F175" s="3"/>
      <c r="G175" s="1"/>
      <c r="L175" s="2"/>
    </row>
    <row r="176" spans="6:12" ht="12.75">
      <c r="F176" s="3"/>
      <c r="G176" s="1"/>
      <c r="L176" s="2"/>
    </row>
    <row r="177" spans="6:11" ht="12.75">
      <c r="F177" s="3"/>
      <c r="G177" s="1"/>
      <c r="K177" s="1"/>
    </row>
    <row r="178" ht="12.75">
      <c r="F178" s="3"/>
    </row>
    <row r="179" spans="6:7" ht="12.75">
      <c r="F179" s="3"/>
      <c r="G179" s="1"/>
    </row>
    <row r="180" ht="12.75">
      <c r="F180" s="3"/>
    </row>
    <row r="181" spans="1:6" ht="12.75">
      <c r="A181" s="1"/>
      <c r="F181" s="3"/>
    </row>
    <row r="182" spans="6:11" ht="12.75">
      <c r="F182" s="3"/>
      <c r="G182" s="1"/>
      <c r="H182" s="1"/>
      <c r="I182" s="1"/>
      <c r="J182" s="1"/>
      <c r="K182" s="1"/>
    </row>
    <row r="183" spans="6:7" ht="12.75">
      <c r="F183" s="3"/>
      <c r="G183" s="1"/>
    </row>
    <row r="184" spans="6:7" ht="12.75">
      <c r="F184" s="3"/>
      <c r="G184" s="1"/>
    </row>
    <row r="185" spans="6:7" ht="12.75">
      <c r="F185" s="3"/>
      <c r="G185" s="1"/>
    </row>
    <row r="186" spans="6:10" ht="12.75">
      <c r="F186" s="3"/>
      <c r="G186" s="1"/>
      <c r="J186" s="1"/>
    </row>
    <row r="187" spans="6:9" ht="12.75">
      <c r="F187" s="3"/>
      <c r="G187" s="1"/>
      <c r="H187" s="2"/>
      <c r="I187" s="2"/>
    </row>
    <row r="188" spans="6:7" ht="12.75">
      <c r="F188" s="3"/>
      <c r="G188" s="1"/>
    </row>
    <row r="189" spans="6:7" ht="12.75">
      <c r="F189" s="3"/>
      <c r="G189" s="1"/>
    </row>
    <row r="190" spans="6:7" ht="12.75">
      <c r="F190" s="3"/>
      <c r="G190" s="1"/>
    </row>
    <row r="191" spans="6:7" ht="12.75">
      <c r="F191" s="3"/>
      <c r="G191" s="1"/>
    </row>
    <row r="192" ht="12.75">
      <c r="F192" s="3"/>
    </row>
    <row r="193" spans="5:6" ht="12.75">
      <c r="E193" s="1"/>
      <c r="F193" s="6"/>
    </row>
    <row r="196" ht="12.75">
      <c r="G196" s="2"/>
    </row>
    <row r="197" ht="12.75">
      <c r="G197" s="2"/>
    </row>
    <row r="198" ht="12.75">
      <c r="G198" s="2"/>
    </row>
    <row r="199" ht="12.75">
      <c r="G199" s="2"/>
    </row>
    <row r="200" ht="12.75">
      <c r="L200" s="5"/>
    </row>
    <row r="206" ht="12.75">
      <c r="C206" s="4"/>
    </row>
    <row r="207" spans="1:14" ht="12.75">
      <c r="A207" s="5"/>
      <c r="B207" s="5"/>
      <c r="C207" s="5"/>
      <c r="D207" s="5"/>
      <c r="E207" s="5"/>
      <c r="F207" s="1"/>
      <c r="G207" s="1"/>
      <c r="H207" s="1"/>
      <c r="I207" s="1"/>
      <c r="J207" s="5"/>
      <c r="K207" s="5"/>
      <c r="L207" s="5"/>
      <c r="M207" s="5"/>
      <c r="N207" s="5"/>
    </row>
    <row r="210" ht="12.75">
      <c r="I210" s="1"/>
    </row>
    <row r="214" ht="12.75">
      <c r="I214" s="1"/>
    </row>
    <row r="220" spans="3:4" ht="12.75">
      <c r="C220" s="7"/>
      <c r="D220" s="7"/>
    </row>
    <row r="222" ht="12.75">
      <c r="A222" s="1"/>
    </row>
    <row r="223" ht="12.75">
      <c r="B223" s="2"/>
    </row>
    <row r="224" ht="12.75">
      <c r="B224" s="2"/>
    </row>
    <row r="227" ht="12.75">
      <c r="A227" s="1"/>
    </row>
    <row r="233" ht="12.75">
      <c r="A233" s="1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3" spans="3:4" ht="12.75">
      <c r="C243" s="7"/>
      <c r="D243" s="7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ht="12.75">
      <c r="F245" s="3"/>
    </row>
    <row r="246" spans="6:12" ht="12.75">
      <c r="F246" s="3"/>
      <c r="G246" s="1"/>
      <c r="H246" s="1"/>
      <c r="I246" s="1"/>
      <c r="J246" s="1"/>
      <c r="K246" s="1"/>
      <c r="L246" s="1"/>
    </row>
    <row r="247" spans="6:12" ht="12.75">
      <c r="F247" s="3"/>
      <c r="G247" s="1"/>
      <c r="L247" s="2"/>
    </row>
    <row r="248" spans="6:12" ht="12.75">
      <c r="F248" s="3"/>
      <c r="G248" s="1"/>
      <c r="L248" s="2"/>
    </row>
    <row r="249" spans="6:12" ht="12.75">
      <c r="F249" s="3"/>
      <c r="G249" s="1"/>
      <c r="L249" s="2"/>
    </row>
    <row r="250" spans="6:12" ht="12.75">
      <c r="F250" s="3"/>
      <c r="G250" s="1"/>
      <c r="L250" s="2"/>
    </row>
    <row r="251" spans="6:12" ht="12.75">
      <c r="F251" s="3"/>
      <c r="G251" s="1"/>
      <c r="L251" s="2"/>
    </row>
    <row r="252" spans="6:12" ht="12.75">
      <c r="F252" s="3"/>
      <c r="G252" s="1"/>
      <c r="L252" s="2"/>
    </row>
    <row r="253" spans="6:11" ht="12.75">
      <c r="F253" s="3"/>
      <c r="G253" s="1"/>
      <c r="K253" s="1"/>
    </row>
    <row r="254" ht="12.75">
      <c r="F254" s="3"/>
    </row>
    <row r="255" spans="6:7" ht="12.75">
      <c r="F255" s="3"/>
      <c r="G255" s="1"/>
    </row>
    <row r="256" ht="12.75">
      <c r="F256" s="3"/>
    </row>
    <row r="257" spans="1:6" ht="12.75">
      <c r="A257" s="1"/>
      <c r="F257" s="3"/>
    </row>
    <row r="258" spans="6:11" ht="12.75">
      <c r="F258" s="3"/>
      <c r="G258" s="1"/>
      <c r="H258" s="1"/>
      <c r="I258" s="1"/>
      <c r="J258" s="1"/>
      <c r="K258" s="1"/>
    </row>
    <row r="259" spans="6:7" ht="12.75">
      <c r="F259" s="3"/>
      <c r="G259" s="1"/>
    </row>
    <row r="260" spans="6:7" ht="12.75">
      <c r="F260" s="3"/>
      <c r="G260" s="1"/>
    </row>
    <row r="261" spans="6:7" ht="12.75">
      <c r="F261" s="3"/>
      <c r="G261" s="1"/>
    </row>
    <row r="262" spans="6:10" ht="12.75">
      <c r="F262" s="3"/>
      <c r="G262" s="1"/>
      <c r="J262" s="1"/>
    </row>
    <row r="263" spans="6:9" ht="12.75">
      <c r="F263" s="3"/>
      <c r="G263" s="1"/>
      <c r="H263" s="2"/>
      <c r="I263" s="2"/>
    </row>
    <row r="264" spans="6:7" ht="12.75">
      <c r="F264" s="3"/>
      <c r="G264" s="1"/>
    </row>
    <row r="265" spans="6:7" ht="12.75">
      <c r="F265" s="3"/>
      <c r="G265" s="1"/>
    </row>
    <row r="266" spans="6:7" ht="12.75">
      <c r="F266" s="3"/>
      <c r="G266" s="1"/>
    </row>
    <row r="267" spans="6:7" ht="12.75">
      <c r="F267" s="3"/>
      <c r="G267" s="1"/>
    </row>
    <row r="268" ht="12.75">
      <c r="F268" s="3"/>
    </row>
    <row r="269" spans="5:6" ht="12.75">
      <c r="E269" s="1"/>
      <c r="F269" s="6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L276" s="5"/>
    </row>
    <row r="282" ht="12.75">
      <c r="C282" s="4"/>
    </row>
    <row r="283" spans="1:14" ht="12.75">
      <c r="A283" s="5"/>
      <c r="B283" s="5"/>
      <c r="C283" s="5"/>
      <c r="D283" s="5"/>
      <c r="E283" s="5"/>
      <c r="F283" s="1"/>
      <c r="G283" s="1"/>
      <c r="H283" s="1"/>
      <c r="I283" s="1"/>
      <c r="J283" s="5"/>
      <c r="K283" s="5"/>
      <c r="L283" s="5"/>
      <c r="M283" s="5"/>
      <c r="N283" s="5"/>
    </row>
    <row r="286" ht="12.75">
      <c r="I286" s="1"/>
    </row>
    <row r="290" ht="12.75">
      <c r="I290" s="1"/>
    </row>
    <row r="298" ht="12.75">
      <c r="A298" s="1"/>
    </row>
    <row r="299" ht="12.75">
      <c r="B299" s="2"/>
    </row>
    <row r="300" ht="12.75">
      <c r="B300" s="2"/>
    </row>
    <row r="303" ht="12.75">
      <c r="A303" s="1"/>
    </row>
    <row r="309" ht="12.75">
      <c r="A309" s="1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9" spans="3:4" ht="12.75">
      <c r="C319" s="7"/>
      <c r="D319" s="7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ht="12.75">
      <c r="F321" s="3"/>
    </row>
    <row r="322" spans="6:12" ht="12.75">
      <c r="F322" s="3"/>
      <c r="G322" s="1"/>
      <c r="H322" s="1"/>
      <c r="I322" s="1"/>
      <c r="J322" s="1"/>
      <c r="K322" s="1"/>
      <c r="L322" s="1"/>
    </row>
    <row r="323" spans="6:12" ht="12.75">
      <c r="F323" s="3"/>
      <c r="G323" s="1"/>
      <c r="L323" s="2"/>
    </row>
    <row r="324" spans="6:12" ht="12.75">
      <c r="F324" s="3"/>
      <c r="G324" s="1"/>
      <c r="L324" s="2"/>
    </row>
    <row r="325" spans="6:12" ht="12.75">
      <c r="F325" s="3"/>
      <c r="G325" s="1"/>
      <c r="L325" s="2"/>
    </row>
    <row r="326" spans="6:12" ht="12.75">
      <c r="F326" s="3"/>
      <c r="G326" s="1"/>
      <c r="L326" s="2"/>
    </row>
    <row r="327" spans="6:12" ht="12.75">
      <c r="F327" s="3"/>
      <c r="G327" s="1"/>
      <c r="L327" s="2"/>
    </row>
    <row r="328" spans="6:12" ht="12.75">
      <c r="F328" s="3"/>
      <c r="G328" s="1"/>
      <c r="L328" s="2"/>
    </row>
    <row r="329" spans="6:11" ht="12.75">
      <c r="F329" s="3"/>
      <c r="G329" s="1"/>
      <c r="K329" s="1"/>
    </row>
    <row r="330" ht="12.75">
      <c r="F330" s="3"/>
    </row>
    <row r="331" spans="6:7" ht="12.75">
      <c r="F331" s="3"/>
      <c r="G331" s="1"/>
    </row>
    <row r="332" ht="12.75">
      <c r="F332" s="3"/>
    </row>
    <row r="333" spans="1:6" ht="12.75">
      <c r="A333" s="1"/>
      <c r="F333" s="3"/>
    </row>
    <row r="334" spans="6:11" ht="12.75">
      <c r="F334" s="3"/>
      <c r="G334" s="1"/>
      <c r="H334" s="1"/>
      <c r="I334" s="1"/>
      <c r="J334" s="1"/>
      <c r="K334" s="1"/>
    </row>
    <row r="335" spans="6:7" ht="12.75">
      <c r="F335" s="3"/>
      <c r="G335" s="1"/>
    </row>
    <row r="336" spans="6:7" ht="12.75">
      <c r="F336" s="3"/>
      <c r="G336" s="1"/>
    </row>
    <row r="337" spans="6:7" ht="12.75">
      <c r="F337" s="3"/>
      <c r="G337" s="1"/>
    </row>
    <row r="338" spans="6:10" ht="12.75">
      <c r="F338" s="3"/>
      <c r="G338" s="1"/>
      <c r="J338" s="1"/>
    </row>
    <row r="339" spans="6:9" ht="12.75">
      <c r="F339" s="3"/>
      <c r="G339" s="1"/>
      <c r="H339" s="2"/>
      <c r="I339" s="2"/>
    </row>
    <row r="340" spans="6:7" ht="12.75">
      <c r="F340" s="3"/>
      <c r="G340" s="1"/>
    </row>
    <row r="341" spans="6:7" ht="12.75">
      <c r="F341" s="3"/>
      <c r="G341" s="1"/>
    </row>
    <row r="342" spans="6:7" ht="12.75">
      <c r="F342" s="3"/>
      <c r="G342" s="1"/>
    </row>
    <row r="343" spans="6:7" ht="12.75">
      <c r="F343" s="3"/>
      <c r="G343" s="1"/>
    </row>
    <row r="344" ht="12.75">
      <c r="F344" s="3"/>
    </row>
    <row r="345" spans="5:6" ht="12.75">
      <c r="E345" s="1"/>
      <c r="F345" s="6"/>
    </row>
    <row r="348" ht="12.75">
      <c r="G348" s="2"/>
    </row>
    <row r="349" ht="12.75">
      <c r="G349" s="2"/>
    </row>
    <row r="350" ht="12.75">
      <c r="G350" s="2"/>
    </row>
    <row r="351" ht="12.75">
      <c r="G351" s="2"/>
    </row>
    <row r="352" ht="12.75">
      <c r="L352" s="5"/>
    </row>
    <row r="358" ht="12.75">
      <c r="C358" s="4"/>
    </row>
    <row r="359" spans="1:14" ht="12.75">
      <c r="A359" s="5"/>
      <c r="B359" s="5"/>
      <c r="C359" s="5"/>
      <c r="D359" s="5"/>
      <c r="E359" s="5"/>
      <c r="F359" s="1"/>
      <c r="G359" s="1"/>
      <c r="H359" s="1"/>
      <c r="I359" s="1"/>
      <c r="J359" s="5"/>
      <c r="K359" s="5"/>
      <c r="L359" s="5"/>
      <c r="M359" s="5"/>
      <c r="N359" s="5"/>
    </row>
    <row r="362" ht="12.75">
      <c r="I362" s="1"/>
    </row>
    <row r="366" ht="12.75">
      <c r="I366" s="1"/>
    </row>
    <row r="372" spans="2:5" ht="12.75">
      <c r="B372" s="7"/>
      <c r="C372" s="7"/>
      <c r="D372" s="7"/>
      <c r="E372" s="7"/>
    </row>
    <row r="374" ht="12.75">
      <c r="A374" s="1"/>
    </row>
    <row r="375" ht="12.75">
      <c r="B375" s="2"/>
    </row>
    <row r="376" ht="12.75">
      <c r="B376" s="2"/>
    </row>
    <row r="379" ht="12.75">
      <c r="A379" s="1"/>
    </row>
    <row r="385" ht="12.75">
      <c r="A385" s="1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user</cp:lastModifiedBy>
  <dcterms:created xsi:type="dcterms:W3CDTF">2008-04-06T16:17:50Z</dcterms:created>
  <dcterms:modified xsi:type="dcterms:W3CDTF">2010-11-03T12:47:12Z</dcterms:modified>
  <cp:category/>
  <cp:version/>
  <cp:contentType/>
  <cp:contentStatus/>
</cp:coreProperties>
</file>