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SRBD-M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<sst xmlns="http://schemas.openxmlformats.org/spreadsheetml/2006/main" count="111" uniqueCount="53">
  <si>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Treatment</t>
  </si>
  <si>
    <t>R1</t>
  </si>
  <si>
    <t>R2</t>
  </si>
  <si>
    <t>R3</t>
  </si>
  <si>
    <t>Total</t>
  </si>
  <si>
    <t>Control</t>
  </si>
  <si>
    <t>F</t>
  </si>
  <si>
    <t>G</t>
  </si>
  <si>
    <t>GB</t>
  </si>
  <si>
    <t>GF</t>
  </si>
  <si>
    <t>FGB</t>
  </si>
  <si>
    <t>GM</t>
  </si>
  <si>
    <t>Direct</t>
  </si>
  <si>
    <t>Residual</t>
  </si>
  <si>
    <t>Cumulative</t>
  </si>
  <si>
    <t>CF</t>
  </si>
  <si>
    <t>ANOVA</t>
  </si>
  <si>
    <t>Trss*</t>
  </si>
  <si>
    <t>CF*</t>
  </si>
  <si>
    <t>Source</t>
  </si>
  <si>
    <t>DF</t>
  </si>
  <si>
    <t>SS</t>
  </si>
  <si>
    <t>MSS</t>
  </si>
  <si>
    <t>F Cal</t>
  </si>
  <si>
    <t>F Tab 5%</t>
  </si>
  <si>
    <t>SEm±</t>
  </si>
  <si>
    <t>CD 5%</t>
  </si>
  <si>
    <t>S/NS</t>
  </si>
  <si>
    <t>CV %</t>
  </si>
  <si>
    <t>Repl</t>
  </si>
  <si>
    <t>Methods</t>
  </si>
  <si>
    <t>Treats</t>
  </si>
  <si>
    <t>MethXTreat</t>
  </si>
  <si>
    <t>Error</t>
  </si>
  <si>
    <t>Nutrients X Methods</t>
  </si>
  <si>
    <t>Nutrients</t>
  </si>
  <si>
    <t>Control v/s Treatments</t>
  </si>
  <si>
    <t>Treatments</t>
  </si>
  <si>
    <t>Applied to rice</t>
  </si>
  <si>
    <t>Applied to wheat</t>
  </si>
  <si>
    <t>Applied to both</t>
  </si>
  <si>
    <t>Mean</t>
  </si>
  <si>
    <t>-</t>
  </si>
  <si>
    <t>FYM</t>
  </si>
  <si>
    <t>GM+Bio</t>
  </si>
  <si>
    <t>GM+FYM</t>
  </si>
  <si>
    <t>GM+FYM+Bio</t>
  </si>
  <si>
    <t>Mode of application</t>
  </si>
  <si>
    <t>Mode of application X treatments</t>
  </si>
  <si>
    <t>Control v/s treatments</t>
  </si>
  <si>
    <t>Between treatments</t>
  </si>
  <si>
    <t xml:space="preserve">File : Rice </t>
  </si>
  <si>
    <t xml:space="preserve">Table : Effect of different treatments on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</si>
</sst>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0.0000"/>
    <numFmt numFmtId="174" formatCode="0.00000"/>
    <numFmt numFmtId="175" formatCode="0.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O33" sqref="O33"/>
    </sheetView>
  </sheetViews>
  <sheetFormatPr defaultColWidth="9.140625" defaultRowHeight="15"/>
  <sheetData>
    <row r="1" ht="15">
      <c r="E1" s="1" t="s">
        <v>51</v>
      </c>
    </row>
    <row r="2" spans="1:11" ht="15">
      <c r="A2" s="2" t="s">
        <v>0</v>
      </c>
      <c r="B2" s="3" t="s">
        <v>1</v>
      </c>
      <c r="C2" s="4"/>
      <c r="D2" s="5"/>
      <c r="E2" s="3" t="s">
        <v>2</v>
      </c>
      <c r="F2" s="3"/>
      <c r="G2" s="3"/>
      <c r="H2" s="3" t="s">
        <v>3</v>
      </c>
      <c r="I2" s="3"/>
      <c r="J2" s="6"/>
      <c r="K2" s="7" t="s">
        <v>4</v>
      </c>
    </row>
    <row r="3" spans="1:11" ht="15">
      <c r="A3" s="8" t="s">
        <v>5</v>
      </c>
      <c r="B3" s="9">
        <v>0.27570621468926554</v>
      </c>
      <c r="C3" s="10"/>
      <c r="D3" s="9"/>
      <c r="E3" s="9">
        <v>0.2711864406779661</v>
      </c>
      <c r="F3" s="9"/>
      <c r="G3" s="9"/>
      <c r="H3" s="9">
        <v>0.3548022598870056</v>
      </c>
      <c r="I3" s="9"/>
      <c r="J3" s="9"/>
      <c r="K3" s="11">
        <f aca="true" t="shared" si="0" ref="K3:K9">SUM(B3:J3)</f>
        <v>0.9016949152542373</v>
      </c>
    </row>
    <row r="4" spans="1:11" ht="15">
      <c r="A4" s="12" t="s">
        <v>6</v>
      </c>
      <c r="B4" s="9">
        <v>0.31864406779661014</v>
      </c>
      <c r="C4">
        <v>0.2937853107344633</v>
      </c>
      <c r="D4" s="9">
        <v>0.3909604519774011</v>
      </c>
      <c r="E4" s="9">
        <v>0.3548022598870056</v>
      </c>
      <c r="F4" s="9">
        <v>0.3389830508474576</v>
      </c>
      <c r="G4" s="9">
        <v>0.33672316384180784</v>
      </c>
      <c r="H4" s="9">
        <v>0.3638418079096046</v>
      </c>
      <c r="I4" s="9">
        <v>0.3525423728813559</v>
      </c>
      <c r="J4" s="9">
        <v>0.39548022598870053</v>
      </c>
      <c r="K4" s="11">
        <f t="shared" si="0"/>
        <v>3.145762711864407</v>
      </c>
    </row>
    <row r="5" spans="1:11" ht="15">
      <c r="A5" s="12" t="s">
        <v>7</v>
      </c>
      <c r="B5" s="9">
        <v>0.3389830508474576</v>
      </c>
      <c r="C5">
        <v>0.3050847457627119</v>
      </c>
      <c r="D5" s="9">
        <v>0.35028248587570615</v>
      </c>
      <c r="E5" s="9">
        <v>0.3525423728813559</v>
      </c>
      <c r="F5" s="9">
        <v>0.35706214689265536</v>
      </c>
      <c r="G5" s="9">
        <v>0.3819209039548022</v>
      </c>
      <c r="H5" s="9">
        <v>0.359322033898305</v>
      </c>
      <c r="I5" s="9">
        <v>0.32090395480225986</v>
      </c>
      <c r="J5" s="9">
        <v>0.4045197740112994</v>
      </c>
      <c r="K5" s="11">
        <f t="shared" si="0"/>
        <v>3.1706214689265537</v>
      </c>
    </row>
    <row r="6" spans="1:11" ht="15">
      <c r="A6" s="13" t="s">
        <v>8</v>
      </c>
      <c r="B6" s="9">
        <v>0.3683615819209039</v>
      </c>
      <c r="C6">
        <v>0.3480225988700565</v>
      </c>
      <c r="D6" s="9">
        <v>0.32090395480225986</v>
      </c>
      <c r="E6" s="9">
        <v>0.38418079096045193</v>
      </c>
      <c r="F6" s="9">
        <v>0.32994350282485874</v>
      </c>
      <c r="G6" s="9">
        <v>0.38644067796610165</v>
      </c>
      <c r="H6" s="9">
        <v>0.3909604519774011</v>
      </c>
      <c r="I6" s="9">
        <v>0.35028248587570615</v>
      </c>
      <c r="J6" s="9">
        <v>0.4519774011299435</v>
      </c>
      <c r="K6" s="11">
        <f t="shared" si="0"/>
        <v>3.331073446327683</v>
      </c>
    </row>
    <row r="7" spans="1:11" ht="15">
      <c r="A7" s="13" t="s">
        <v>9</v>
      </c>
      <c r="B7" s="9">
        <v>0.4067796610169491</v>
      </c>
      <c r="C7">
        <v>0.3615819209039548</v>
      </c>
      <c r="D7" s="9">
        <v>0.4429378531073446</v>
      </c>
      <c r="E7" s="9">
        <v>0.35028248587570615</v>
      </c>
      <c r="F7" s="9">
        <v>0.3457627118644067</v>
      </c>
      <c r="G7" s="9">
        <v>0.3344632768361582</v>
      </c>
      <c r="H7" s="9">
        <v>0.35028248587570615</v>
      </c>
      <c r="I7" s="9">
        <v>0.3615819209039548</v>
      </c>
      <c r="J7" s="9">
        <v>0.39774011299435025</v>
      </c>
      <c r="K7" s="11">
        <f t="shared" si="0"/>
        <v>3.3514124293785303</v>
      </c>
    </row>
    <row r="8" spans="1:11" ht="15">
      <c r="A8" s="14" t="s">
        <v>10</v>
      </c>
      <c r="B8" s="9">
        <v>0.4067796610169491</v>
      </c>
      <c r="C8">
        <v>0.37288135593220334</v>
      </c>
      <c r="D8" s="9">
        <v>0.44067796610169485</v>
      </c>
      <c r="E8" s="9">
        <v>0.38418079096045193</v>
      </c>
      <c r="F8" s="9">
        <v>0.3615819209039548</v>
      </c>
      <c r="G8" s="9">
        <v>0.37288135593220334</v>
      </c>
      <c r="H8" s="9">
        <v>0.38418079096045193</v>
      </c>
      <c r="I8" s="9">
        <v>0.38870056497175137</v>
      </c>
      <c r="J8" s="9">
        <v>0.38870056497175137</v>
      </c>
      <c r="K8" s="11">
        <f t="shared" si="0"/>
        <v>3.500564971751412</v>
      </c>
    </row>
    <row r="9" spans="1:11" ht="15">
      <c r="A9" s="15" t="s">
        <v>4</v>
      </c>
      <c r="B9" s="16">
        <f>SUM(B3:B8)</f>
        <v>2.1152542372881356</v>
      </c>
      <c r="C9" s="16">
        <f aca="true" t="shared" si="1" ref="C9:J9">SUM(C3:C8)</f>
        <v>1.6813559322033897</v>
      </c>
      <c r="D9" s="16">
        <f t="shared" si="1"/>
        <v>1.9457627118644067</v>
      </c>
      <c r="E9" s="16">
        <f t="shared" si="1"/>
        <v>2.0971751412429374</v>
      </c>
      <c r="F9" s="16">
        <f t="shared" si="1"/>
        <v>1.7333333333333332</v>
      </c>
      <c r="G9" s="16">
        <f t="shared" si="1"/>
        <v>1.8124293785310732</v>
      </c>
      <c r="H9" s="16">
        <f t="shared" si="1"/>
        <v>2.203389830508474</v>
      </c>
      <c r="I9" s="16">
        <f t="shared" si="1"/>
        <v>1.774011299435028</v>
      </c>
      <c r="J9" s="16">
        <f t="shared" si="1"/>
        <v>2.038418079096045</v>
      </c>
      <c r="K9" s="17">
        <f t="shared" si="0"/>
        <v>17.40112994350282</v>
      </c>
    </row>
    <row r="10" spans="2:11" ht="15">
      <c r="B10" s="18"/>
      <c r="C10" s="18"/>
      <c r="D10" s="18"/>
      <c r="E10" s="18"/>
      <c r="F10" s="18"/>
      <c r="G10" s="18"/>
      <c r="H10" s="18"/>
      <c r="I10" s="18"/>
      <c r="J10" s="19" t="s">
        <v>11</v>
      </c>
      <c r="K10" s="20">
        <f>K9/48</f>
        <v>0.3625235404896421</v>
      </c>
    </row>
    <row r="11" spans="1:11" ht="15">
      <c r="A11" s="2" t="s">
        <v>0</v>
      </c>
      <c r="B11" s="3" t="s">
        <v>1</v>
      </c>
      <c r="C11" s="3" t="s">
        <v>2</v>
      </c>
      <c r="D11" s="3" t="s">
        <v>3</v>
      </c>
      <c r="E11" s="7" t="s">
        <v>4</v>
      </c>
      <c r="F11" s="21"/>
      <c r="G11" s="22" t="s">
        <v>0</v>
      </c>
      <c r="H11" s="3" t="s">
        <v>12</v>
      </c>
      <c r="I11" s="3" t="s">
        <v>13</v>
      </c>
      <c r="J11" s="23" t="s">
        <v>14</v>
      </c>
      <c r="K11" s="7" t="s">
        <v>4</v>
      </c>
    </row>
    <row r="12" spans="1:11" ht="15">
      <c r="A12" s="8" t="s">
        <v>5</v>
      </c>
      <c r="B12" s="24">
        <f>SUM(B3)</f>
        <v>0.27570621468926554</v>
      </c>
      <c r="C12" s="24">
        <f>E3</f>
        <v>0.2711864406779661</v>
      </c>
      <c r="D12" s="24">
        <f>H3</f>
        <v>0.3548022598870056</v>
      </c>
      <c r="E12" s="11">
        <f aca="true" t="shared" si="2" ref="E12:E17">SUM(B12:D12)</f>
        <v>0.9016949152542373</v>
      </c>
      <c r="F12" s="18"/>
      <c r="G12" s="25" t="s">
        <v>5</v>
      </c>
      <c r="H12" s="26">
        <f>SUM(B3,E3,H3)</f>
        <v>0.9016949152542373</v>
      </c>
      <c r="I12" s="26"/>
      <c r="J12" s="26"/>
      <c r="K12" s="17">
        <f>H12</f>
        <v>0.9016949152542373</v>
      </c>
    </row>
    <row r="13" spans="1:11" ht="15">
      <c r="A13" s="12" t="s">
        <v>6</v>
      </c>
      <c r="B13" s="24">
        <f>SUM(B4:D4)</f>
        <v>1.0033898305084745</v>
      </c>
      <c r="C13" s="24">
        <f>SUM(E4:G4)</f>
        <v>1.030508474576271</v>
      </c>
      <c r="D13" s="24">
        <f>SUM(H4:J4)</f>
        <v>1.111864406779661</v>
      </c>
      <c r="E13" s="11">
        <f t="shared" si="2"/>
        <v>3.145762711864407</v>
      </c>
      <c r="F13" s="18"/>
      <c r="G13" s="12" t="s">
        <v>6</v>
      </c>
      <c r="H13" s="24">
        <f aca="true" t="shared" si="3" ref="H13:J17">SUM(B4,E4,H4)</f>
        <v>1.0372881355932204</v>
      </c>
      <c r="I13" s="24">
        <f t="shared" si="3"/>
        <v>0.9853107344632768</v>
      </c>
      <c r="J13" s="24">
        <f t="shared" si="3"/>
        <v>1.1231638418079095</v>
      </c>
      <c r="K13" s="11">
        <f>SUM(H13:J13)</f>
        <v>3.145762711864407</v>
      </c>
    </row>
    <row r="14" spans="1:11" ht="15">
      <c r="A14" s="12" t="s">
        <v>7</v>
      </c>
      <c r="B14" s="24">
        <f>SUM(B5:D5)</f>
        <v>0.9943502824858756</v>
      </c>
      <c r="C14" s="24">
        <f>SUM(E5:G5)</f>
        <v>1.0915254237288134</v>
      </c>
      <c r="D14" s="24">
        <f>SUM(H5:J5)</f>
        <v>1.0847457627118642</v>
      </c>
      <c r="E14" s="11">
        <f t="shared" si="2"/>
        <v>3.1706214689265533</v>
      </c>
      <c r="F14" s="18"/>
      <c r="G14" s="12" t="s">
        <v>7</v>
      </c>
      <c r="H14" s="24">
        <f t="shared" si="3"/>
        <v>1.0508474576271185</v>
      </c>
      <c r="I14" s="24">
        <f t="shared" si="3"/>
        <v>0.9830508474576272</v>
      </c>
      <c r="J14" s="24">
        <f t="shared" si="3"/>
        <v>1.1367231638418078</v>
      </c>
      <c r="K14" s="11">
        <f>SUM(H14:J14)</f>
        <v>3.1706214689265533</v>
      </c>
    </row>
    <row r="15" spans="1:11" ht="15">
      <c r="A15" s="13" t="s">
        <v>8</v>
      </c>
      <c r="B15" s="24">
        <f>SUM(B6:D6)</f>
        <v>1.0372881355932202</v>
      </c>
      <c r="C15" s="24">
        <f>SUM(E6:G6)</f>
        <v>1.1005649717514123</v>
      </c>
      <c r="D15" s="24">
        <f>SUM(H6:J6)</f>
        <v>1.1932203389830507</v>
      </c>
      <c r="E15" s="11">
        <f t="shared" si="2"/>
        <v>3.331073446327683</v>
      </c>
      <c r="F15" s="18"/>
      <c r="G15" s="13" t="s">
        <v>8</v>
      </c>
      <c r="H15" s="24">
        <f t="shared" si="3"/>
        <v>1.1435028248587569</v>
      </c>
      <c r="I15" s="24">
        <f t="shared" si="3"/>
        <v>1.0282485875706213</v>
      </c>
      <c r="J15" s="24">
        <f t="shared" si="3"/>
        <v>1.159322033898305</v>
      </c>
      <c r="K15" s="11">
        <f>SUM(H15:J15)</f>
        <v>3.331073446327683</v>
      </c>
    </row>
    <row r="16" spans="1:11" ht="15">
      <c r="A16" s="13" t="s">
        <v>9</v>
      </c>
      <c r="B16" s="24">
        <f>SUM(B7:D7)</f>
        <v>1.2112994350282487</v>
      </c>
      <c r="C16" s="24">
        <f>SUM(E7:G7)</f>
        <v>1.030508474576271</v>
      </c>
      <c r="D16" s="24">
        <f>SUM(H7:J7)</f>
        <v>1.1096045197740112</v>
      </c>
      <c r="E16" s="11">
        <f t="shared" si="2"/>
        <v>3.351412429378531</v>
      </c>
      <c r="F16" s="18"/>
      <c r="G16" s="13" t="s">
        <v>9</v>
      </c>
      <c r="H16" s="24">
        <f t="shared" si="3"/>
        <v>1.1073446327683614</v>
      </c>
      <c r="I16" s="24">
        <f t="shared" si="3"/>
        <v>1.0689265536723163</v>
      </c>
      <c r="J16" s="24">
        <f t="shared" si="3"/>
        <v>1.1751412429378532</v>
      </c>
      <c r="K16" s="11">
        <f>SUM(H16:J16)</f>
        <v>3.351412429378531</v>
      </c>
    </row>
    <row r="17" spans="1:11" ht="15">
      <c r="A17" s="14" t="s">
        <v>10</v>
      </c>
      <c r="B17" s="24">
        <f>SUM(B8:D8)</f>
        <v>1.2203389830508473</v>
      </c>
      <c r="C17" s="24">
        <f>SUM(E8:G8)</f>
        <v>1.11864406779661</v>
      </c>
      <c r="D17" s="24">
        <f>SUM(H8:J8)</f>
        <v>1.1615819209039546</v>
      </c>
      <c r="E17" s="11">
        <f t="shared" si="2"/>
        <v>3.5005649717514125</v>
      </c>
      <c r="F17" s="18"/>
      <c r="G17" s="14" t="s">
        <v>10</v>
      </c>
      <c r="H17" s="24">
        <f t="shared" si="3"/>
        <v>1.175141242937853</v>
      </c>
      <c r="I17" s="24">
        <f t="shared" si="3"/>
        <v>1.1231638418079095</v>
      </c>
      <c r="J17" s="24">
        <f t="shared" si="3"/>
        <v>1.2022598870056496</v>
      </c>
      <c r="K17" s="11">
        <f>SUM(H17:J17)</f>
        <v>3.500564971751412</v>
      </c>
    </row>
    <row r="18" spans="1:15" ht="15">
      <c r="A18" s="15" t="s">
        <v>4</v>
      </c>
      <c r="B18" s="27">
        <f>SUM(B12:B17)</f>
        <v>5.742372881355932</v>
      </c>
      <c r="C18" s="16">
        <f>SUM(C12:C17)</f>
        <v>5.642937853107344</v>
      </c>
      <c r="D18" s="16">
        <f>SUM(D12:D17)</f>
        <v>6.015819209039548</v>
      </c>
      <c r="E18" s="17">
        <f>SUM(E12:E17)</f>
        <v>17.401129943502823</v>
      </c>
      <c r="F18" s="18"/>
      <c r="G18" s="15" t="s">
        <v>4</v>
      </c>
      <c r="H18" s="16">
        <f>SUM(H13:H17)</f>
        <v>5.5141242937853105</v>
      </c>
      <c r="I18" s="16">
        <f>SUM(I13:I17)</f>
        <v>5.188700564971751</v>
      </c>
      <c r="J18" s="16">
        <f>SUM(J13:J17)</f>
        <v>5.796610169491524</v>
      </c>
      <c r="K18" s="17">
        <f>SUM(K13:K17)</f>
        <v>16.499435028248588</v>
      </c>
      <c r="O18" s="63"/>
    </row>
    <row r="19" spans="2:15" ht="15.75" thickBot="1">
      <c r="B19" s="18"/>
      <c r="C19" s="18"/>
      <c r="D19" s="18"/>
      <c r="E19" s="18"/>
      <c r="F19" s="18"/>
      <c r="G19" s="18"/>
      <c r="J19" s="28" t="s">
        <v>15</v>
      </c>
      <c r="K19" s="29">
        <f>(K9*K9)/48</f>
        <v>6.308319235638968</v>
      </c>
      <c r="O19" s="63"/>
    </row>
    <row r="20" spans="2:15" ht="15">
      <c r="B20" s="18"/>
      <c r="C20" s="18"/>
      <c r="D20" s="18"/>
      <c r="E20" s="30" t="s">
        <v>16</v>
      </c>
      <c r="F20" s="18"/>
      <c r="G20" s="18"/>
      <c r="H20" s="28" t="s">
        <v>17</v>
      </c>
      <c r="I20" s="31">
        <f>SUMSQ(K13:K17)/9-K20</f>
        <v>0.009373665152271116</v>
      </c>
      <c r="J20" s="28" t="s">
        <v>18</v>
      </c>
      <c r="K20" s="9">
        <f>(K18)*(K18)/45</f>
        <v>6.049585694475477</v>
      </c>
      <c r="O20" s="63"/>
    </row>
    <row r="21" spans="1:15" ht="15">
      <c r="A21" s="32" t="s">
        <v>19</v>
      </c>
      <c r="B21" s="33" t="s">
        <v>20</v>
      </c>
      <c r="C21" s="33" t="s">
        <v>21</v>
      </c>
      <c r="D21" s="33" t="s">
        <v>22</v>
      </c>
      <c r="E21" s="33" t="s">
        <v>23</v>
      </c>
      <c r="F21" s="34" t="s">
        <v>24</v>
      </c>
      <c r="G21" s="33" t="s">
        <v>25</v>
      </c>
      <c r="H21" s="33" t="s">
        <v>26</v>
      </c>
      <c r="I21" s="33" t="s">
        <v>27</v>
      </c>
      <c r="J21" s="35" t="s">
        <v>28</v>
      </c>
      <c r="K21" s="36"/>
      <c r="O21" s="63"/>
    </row>
    <row r="22" spans="1:15" ht="15">
      <c r="A22" s="37" t="s">
        <v>29</v>
      </c>
      <c r="B22" s="18">
        <v>2</v>
      </c>
      <c r="C22" s="18">
        <f>SUMSQ(B18:D18)/(16)-K19</f>
        <v>0.004660431761841721</v>
      </c>
      <c r="D22" s="18">
        <f>C22/B22</f>
        <v>0.0023302158809208606</v>
      </c>
      <c r="E22" s="18">
        <f>D22/D26</f>
        <v>2.4422183399635538</v>
      </c>
      <c r="F22" s="18"/>
      <c r="G22" s="18"/>
      <c r="H22" s="18"/>
      <c r="I22" s="18"/>
      <c r="J22" s="38"/>
      <c r="K22" s="39"/>
      <c r="O22" s="63"/>
    </row>
    <row r="23" spans="1:15" ht="15">
      <c r="A23" s="37" t="s">
        <v>30</v>
      </c>
      <c r="B23" s="18">
        <v>2</v>
      </c>
      <c r="C23" s="18">
        <f>SUMSQ(H18:J18)/(15)-K20</f>
        <v>0.012338954678128289</v>
      </c>
      <c r="D23" s="18">
        <f>C23/B23</f>
        <v>0.006169477339064144</v>
      </c>
      <c r="E23" s="18">
        <f>D23/D26</f>
        <v>6.466014942571629</v>
      </c>
      <c r="F23" s="18">
        <v>3.3158</v>
      </c>
      <c r="G23" s="18">
        <f>SQRT(D26/15)</f>
        <v>0.00797554197781644</v>
      </c>
      <c r="H23" s="18">
        <f>G23*1.414*2.042</f>
        <v>0.023028484200243452</v>
      </c>
      <c r="I23" s="18" t="str">
        <f>IF(E23&gt;F23,"S","NS")</f>
        <v>S</v>
      </c>
      <c r="J23" s="38"/>
      <c r="K23" s="39"/>
      <c r="O23" s="73"/>
    </row>
    <row r="24" spans="1:11" ht="15">
      <c r="A24" s="37" t="s">
        <v>31</v>
      </c>
      <c r="B24" s="18">
        <v>5</v>
      </c>
      <c r="C24" s="18">
        <f>(SUMSQ(K12)/3)+(SUMSQ(K13:K17)/9)-K19</f>
        <v>0.021658030720561605</v>
      </c>
      <c r="D24" s="18">
        <f>C24/B24</f>
        <v>0.004331606144112321</v>
      </c>
      <c r="E24" s="18">
        <f>D24/D26</f>
        <v>4.5398059695951405</v>
      </c>
      <c r="F24" s="18">
        <v>2.5363</v>
      </c>
      <c r="G24" s="18">
        <f>SQRT(D26/9)</f>
        <v>0.010296380419020411</v>
      </c>
      <c r="H24" s="18">
        <f>G24*1.414*2.042</f>
        <v>0.029729645265314502</v>
      </c>
      <c r="I24" s="18" t="str">
        <f>IF(E24&gt;F24,"S","NS")</f>
        <v>S</v>
      </c>
      <c r="J24" s="40">
        <f>SQRT(D26)/K10*100</f>
        <v>8.520589094804945</v>
      </c>
      <c r="K24" s="41"/>
    </row>
    <row r="25" spans="1:11" ht="15">
      <c r="A25" s="37" t="s">
        <v>32</v>
      </c>
      <c r="B25" s="18">
        <v>8</v>
      </c>
      <c r="C25" s="18">
        <f>SUMSQ(H13:J17)/3-K20-C23-I20</f>
        <v>0.0012640613418195557</v>
      </c>
      <c r="D25" s="18">
        <f>C25/B25</f>
        <v>0.00015800766772744446</v>
      </c>
      <c r="E25" s="18">
        <f>D25/D26</f>
        <v>0.1656023491807701</v>
      </c>
      <c r="F25" s="18">
        <v>2.2662</v>
      </c>
      <c r="G25" s="18">
        <f>SQRT(D26/3)</f>
        <v>0.017833854019800678</v>
      </c>
      <c r="H25" s="18">
        <f>G25*1.414*2.042</f>
        <v>0.051493256090524235</v>
      </c>
      <c r="I25" s="18" t="str">
        <f>IF(E25&gt;F25,"S","NS")</f>
        <v>NS</v>
      </c>
      <c r="J25" s="38"/>
      <c r="K25" s="41"/>
    </row>
    <row r="26" spans="1:11" ht="15">
      <c r="A26" s="37" t="s">
        <v>33</v>
      </c>
      <c r="B26" s="18">
        <v>30</v>
      </c>
      <c r="C26" s="18">
        <f>C27-C22-C23-C24-C25</f>
        <v>0.028624171427960476</v>
      </c>
      <c r="D26" s="18">
        <f>C26/B26</f>
        <v>0.0009541390475986826</v>
      </c>
      <c r="E26" s="18"/>
      <c r="F26" s="18"/>
      <c r="G26" s="18"/>
      <c r="H26" s="18"/>
      <c r="I26" s="18"/>
      <c r="J26" s="42"/>
      <c r="K26" s="43"/>
    </row>
    <row r="27" spans="1:11" ht="15">
      <c r="A27" s="32" t="s">
        <v>4</v>
      </c>
      <c r="B27" s="33">
        <f>SUM(B22:B26)</f>
        <v>47</v>
      </c>
      <c r="C27" s="7">
        <f>SUMSQ(B3,E3,H3,B4:J8)-K19</f>
        <v>0.06854564993031165</v>
      </c>
      <c r="D27" s="5"/>
      <c r="E27" s="5"/>
      <c r="F27" s="5"/>
      <c r="G27" s="5"/>
      <c r="H27" s="5"/>
      <c r="I27" s="5"/>
      <c r="J27" s="44"/>
      <c r="K27" s="45"/>
    </row>
    <row r="29" ht="15">
      <c r="J29" s="74"/>
    </row>
    <row r="30" spans="1:11" ht="15">
      <c r="A30" s="47" t="s">
        <v>30</v>
      </c>
      <c r="D30" s="46" t="s">
        <v>34</v>
      </c>
      <c r="J30" s="47"/>
      <c r="K30" s="48"/>
    </row>
    <row r="31" spans="1:11" ht="15">
      <c r="A31" s="48" t="s">
        <v>12</v>
      </c>
      <c r="B31" s="24">
        <f>H18/15</f>
        <v>0.36760828625235403</v>
      </c>
      <c r="D31" s="48" t="s">
        <v>5</v>
      </c>
      <c r="E31" s="24">
        <f>(B3+E3+H3)/3</f>
        <v>0.30056497175141245</v>
      </c>
      <c r="I31" s="49"/>
      <c r="J31" s="48"/>
      <c r="K31" s="49"/>
    </row>
    <row r="32" spans="1:11" ht="15">
      <c r="A32" s="48" t="s">
        <v>13</v>
      </c>
      <c r="B32" s="24">
        <f>I18/15</f>
        <v>0.34591337099811675</v>
      </c>
      <c r="D32" s="48"/>
      <c r="E32" s="18" t="s">
        <v>12</v>
      </c>
      <c r="F32" s="48" t="s">
        <v>13</v>
      </c>
      <c r="G32" s="48" t="s">
        <v>14</v>
      </c>
      <c r="I32" s="49"/>
      <c r="J32" s="48"/>
      <c r="K32" s="48"/>
    </row>
    <row r="33" spans="1:11" ht="15">
      <c r="A33" s="48" t="s">
        <v>14</v>
      </c>
      <c r="B33" s="24">
        <f>J18/15</f>
        <v>0.3864406779661016</v>
      </c>
      <c r="D33" s="50" t="s">
        <v>6</v>
      </c>
      <c r="E33" s="24">
        <f aca="true" t="shared" si="4" ref="E33:G37">(B4+E4+H4)/3</f>
        <v>0.3457627118644068</v>
      </c>
      <c r="F33" s="24">
        <f t="shared" si="4"/>
        <v>0.32843691148775894</v>
      </c>
      <c r="G33" s="24">
        <f t="shared" si="4"/>
        <v>0.3743879472693032</v>
      </c>
      <c r="I33" s="49"/>
      <c r="J33" s="50"/>
      <c r="K33" s="49"/>
    </row>
    <row r="34" spans="1:11" ht="15">
      <c r="A34" s="51" t="s">
        <v>25</v>
      </c>
      <c r="B34" s="55">
        <f>G23</f>
        <v>0.00797554197781644</v>
      </c>
      <c r="D34" s="50" t="s">
        <v>7</v>
      </c>
      <c r="E34" s="24">
        <f t="shared" si="4"/>
        <v>0.35028248587570615</v>
      </c>
      <c r="F34" s="24">
        <f t="shared" si="4"/>
        <v>0.3276836158192091</v>
      </c>
      <c r="G34" s="24">
        <f t="shared" si="4"/>
        <v>0.3789077212806026</v>
      </c>
      <c r="I34" s="52"/>
      <c r="J34" s="50"/>
      <c r="K34" s="49"/>
    </row>
    <row r="35" spans="1:11" ht="15">
      <c r="A35" s="51" t="s">
        <v>26</v>
      </c>
      <c r="B35" s="55">
        <f>IF(E23&gt;F23,H23,I23)</f>
        <v>0.023028484200243452</v>
      </c>
      <c r="D35" s="53" t="s">
        <v>8</v>
      </c>
      <c r="E35" s="24">
        <f t="shared" si="4"/>
        <v>0.3811676082862523</v>
      </c>
      <c r="F35" s="24">
        <f t="shared" si="4"/>
        <v>0.3427495291902071</v>
      </c>
      <c r="G35" s="24">
        <f t="shared" si="4"/>
        <v>0.38644067796610165</v>
      </c>
      <c r="I35" s="52"/>
      <c r="J35" s="53"/>
      <c r="K35" s="49"/>
    </row>
    <row r="36" spans="1:11" ht="15">
      <c r="A36" s="47" t="s">
        <v>35</v>
      </c>
      <c r="B36" s="24"/>
      <c r="D36" s="53" t="s">
        <v>9</v>
      </c>
      <c r="E36" s="24">
        <f t="shared" si="4"/>
        <v>0.36911487758945377</v>
      </c>
      <c r="F36" s="24">
        <f t="shared" si="4"/>
        <v>0.35630885122410544</v>
      </c>
      <c r="G36" s="24">
        <f t="shared" si="4"/>
        <v>0.39171374764595107</v>
      </c>
      <c r="I36" s="49"/>
      <c r="J36" s="53"/>
      <c r="K36" s="49"/>
    </row>
    <row r="37" spans="1:11" ht="15">
      <c r="A37" s="48" t="s">
        <v>5</v>
      </c>
      <c r="B37" s="24">
        <f>K12/3</f>
        <v>0.30056497175141245</v>
      </c>
      <c r="D37" s="54" t="s">
        <v>10</v>
      </c>
      <c r="E37" s="24">
        <f t="shared" si="4"/>
        <v>0.39171374764595096</v>
      </c>
      <c r="F37" s="24">
        <f t="shared" si="4"/>
        <v>0.3743879472693032</v>
      </c>
      <c r="G37" s="24">
        <f t="shared" si="4"/>
        <v>0.40075329566854984</v>
      </c>
      <c r="I37" s="49"/>
      <c r="J37" s="54"/>
      <c r="K37" s="49"/>
    </row>
    <row r="38" spans="1:11" ht="15">
      <c r="A38" s="50" t="s">
        <v>6</v>
      </c>
      <c r="B38" s="24">
        <f>K13/9</f>
        <v>0.34952919020715634</v>
      </c>
      <c r="D38" s="51" t="s">
        <v>25</v>
      </c>
      <c r="E38" s="55">
        <f>G25</f>
        <v>0.017833854019800678</v>
      </c>
      <c r="I38" s="49"/>
      <c r="J38" s="51"/>
      <c r="K38" s="52"/>
    </row>
    <row r="39" spans="1:11" ht="15">
      <c r="A39" s="50" t="s">
        <v>7</v>
      </c>
      <c r="B39" s="24">
        <f>K14/9</f>
        <v>0.3522912743251726</v>
      </c>
      <c r="D39" s="51" t="s">
        <v>26</v>
      </c>
      <c r="E39" s="19" t="str">
        <f>IF(E25&gt;F25,H25,I25)</f>
        <v>NS</v>
      </c>
      <c r="G39" s="17">
        <f>H25</f>
        <v>0.051493256090524235</v>
      </c>
      <c r="I39" s="49"/>
      <c r="J39" s="51"/>
      <c r="K39" s="56"/>
    </row>
    <row r="40" spans="1:9" ht="15">
      <c r="A40" s="53" t="s">
        <v>8</v>
      </c>
      <c r="B40" s="24">
        <f>K15/9</f>
        <v>0.370119271814187</v>
      </c>
      <c r="I40" s="49"/>
    </row>
    <row r="41" spans="1:11" ht="15">
      <c r="A41" s="53" t="s">
        <v>9</v>
      </c>
      <c r="B41" s="24">
        <f>K16/9</f>
        <v>0.37237915881983674</v>
      </c>
      <c r="E41" s="1" t="s">
        <v>36</v>
      </c>
      <c r="G41" s="57"/>
      <c r="I41" s="49"/>
      <c r="K41" s="1"/>
    </row>
    <row r="42" spans="1:11" ht="15">
      <c r="A42" s="54" t="s">
        <v>10</v>
      </c>
      <c r="B42" s="24">
        <f>K17/9</f>
        <v>0.38895166352793464</v>
      </c>
      <c r="E42" s="28" t="s">
        <v>25</v>
      </c>
      <c r="F42" s="28" t="s">
        <v>26</v>
      </c>
      <c r="G42" s="57"/>
      <c r="I42" s="49"/>
      <c r="K42" s="28"/>
    </row>
    <row r="43" spans="1:11" ht="15">
      <c r="A43" s="51" t="s">
        <v>25</v>
      </c>
      <c r="B43" s="55">
        <f>G24</f>
        <v>0.010296380419020411</v>
      </c>
      <c r="E43" s="20">
        <f>SQRT((D26/3)+(D26/9))</f>
        <v>0.020592760838040822</v>
      </c>
      <c r="F43" s="20">
        <f>E43*2.042</f>
        <v>0.042050417631279355</v>
      </c>
      <c r="G43" s="58"/>
      <c r="I43" s="52"/>
      <c r="K43" s="20"/>
    </row>
    <row r="44" spans="1:9" ht="15">
      <c r="A44" s="51" t="s">
        <v>26</v>
      </c>
      <c r="B44" s="55">
        <f>IF(E24&gt;F24,H24,I24)</f>
        <v>0.029729645265314502</v>
      </c>
      <c r="G44" s="58"/>
      <c r="I44" s="52"/>
    </row>
    <row r="45" ht="15">
      <c r="F45" s="57"/>
    </row>
    <row r="46" ht="15">
      <c r="F46" s="58"/>
    </row>
    <row r="47" spans="2:6" ht="15">
      <c r="B47" s="46" t="s">
        <v>52</v>
      </c>
      <c r="F47" s="58"/>
    </row>
    <row r="48" spans="3:6" ht="15">
      <c r="C48" s="46"/>
      <c r="F48" s="58"/>
    </row>
    <row r="49" spans="1:9" ht="15">
      <c r="A49" t="s">
        <v>37</v>
      </c>
      <c r="C49" s="64" t="s">
        <v>38</v>
      </c>
      <c r="D49" s="64"/>
      <c r="E49" s="64" t="s">
        <v>39</v>
      </c>
      <c r="F49" s="64"/>
      <c r="G49" s="64" t="s">
        <v>40</v>
      </c>
      <c r="H49" s="64"/>
      <c r="I49" s="19" t="s">
        <v>41</v>
      </c>
    </row>
    <row r="50" spans="1:10" ht="15">
      <c r="A50" s="51" t="s">
        <v>5</v>
      </c>
      <c r="C50" s="64" t="s">
        <v>42</v>
      </c>
      <c r="D50" s="64"/>
      <c r="E50" s="64" t="s">
        <v>42</v>
      </c>
      <c r="F50" s="64"/>
      <c r="G50" s="64" t="s">
        <v>42</v>
      </c>
      <c r="H50" s="64"/>
      <c r="I50" s="20">
        <f>E31</f>
        <v>0.30056497175141245</v>
      </c>
      <c r="J50" s="48"/>
    </row>
    <row r="51" spans="1:10" ht="15">
      <c r="A51" s="59" t="s">
        <v>43</v>
      </c>
      <c r="C51" s="65">
        <f>E33</f>
        <v>0.3457627118644068</v>
      </c>
      <c r="D51" s="65"/>
      <c r="E51" s="65">
        <f>F33</f>
        <v>0.32843691148775894</v>
      </c>
      <c r="F51" s="65"/>
      <c r="G51" s="65">
        <f>G33</f>
        <v>0.3743879472693032</v>
      </c>
      <c r="H51" s="65"/>
      <c r="I51" s="20">
        <f>AVERAGE(C51:H51)</f>
        <v>0.3495291902071563</v>
      </c>
      <c r="J51" s="49"/>
    </row>
    <row r="52" spans="1:10" ht="15">
      <c r="A52" s="59" t="s">
        <v>11</v>
      </c>
      <c r="C52" s="65">
        <f>E34</f>
        <v>0.35028248587570615</v>
      </c>
      <c r="D52" s="65"/>
      <c r="E52" s="65">
        <f>F34</f>
        <v>0.3276836158192091</v>
      </c>
      <c r="F52" s="65"/>
      <c r="G52" s="65">
        <f>G34</f>
        <v>0.3789077212806026</v>
      </c>
      <c r="H52" s="65"/>
      <c r="I52" s="20">
        <f>AVERAGE(C52:H52)</f>
        <v>0.35229127432517265</v>
      </c>
      <c r="J52" s="49"/>
    </row>
    <row r="53" spans="1:10" ht="15">
      <c r="A53" s="60" t="s">
        <v>44</v>
      </c>
      <c r="C53" s="65">
        <f>E35</f>
        <v>0.3811676082862523</v>
      </c>
      <c r="D53" s="65"/>
      <c r="E53" s="65">
        <f>F35</f>
        <v>0.3427495291902071</v>
      </c>
      <c r="F53" s="65"/>
      <c r="G53" s="65">
        <f>G35</f>
        <v>0.38644067796610165</v>
      </c>
      <c r="H53" s="65"/>
      <c r="I53" s="20">
        <f>AVERAGE(C53:H53)</f>
        <v>0.370119271814187</v>
      </c>
      <c r="J53" s="49"/>
    </row>
    <row r="54" spans="1:10" ht="15">
      <c r="A54" s="61" t="s">
        <v>45</v>
      </c>
      <c r="C54" s="65">
        <f>E36</f>
        <v>0.36911487758945377</v>
      </c>
      <c r="D54" s="65"/>
      <c r="E54" s="65">
        <f>F36</f>
        <v>0.35630885122410544</v>
      </c>
      <c r="F54" s="65"/>
      <c r="G54" s="65">
        <f>G36</f>
        <v>0.39171374764595107</v>
      </c>
      <c r="H54" s="65"/>
      <c r="I54" s="20">
        <f>AVERAGE(C54:H54)</f>
        <v>0.3723791588198368</v>
      </c>
      <c r="J54" s="48"/>
    </row>
    <row r="55" spans="1:10" ht="15">
      <c r="A55" s="53" t="s">
        <v>46</v>
      </c>
      <c r="C55" s="65">
        <f>E37</f>
        <v>0.39171374764595096</v>
      </c>
      <c r="D55" s="65"/>
      <c r="E55" s="65">
        <f>F37</f>
        <v>0.3743879472693032</v>
      </c>
      <c r="F55" s="65"/>
      <c r="G55" s="65">
        <f>G37</f>
        <v>0.40075329566854984</v>
      </c>
      <c r="H55" s="65"/>
      <c r="I55" s="20">
        <f>AVERAGE(C55:H55)</f>
        <v>0.38895166352793464</v>
      </c>
      <c r="J55" s="48"/>
    </row>
    <row r="56" spans="1:9" ht="15">
      <c r="A56" s="67"/>
      <c r="B56" s="67"/>
      <c r="C56" s="67"/>
      <c r="D56" s="67"/>
      <c r="E56" s="67"/>
      <c r="F56" s="67"/>
      <c r="G56" s="67"/>
      <c r="H56" s="67"/>
      <c r="I56" s="67"/>
    </row>
    <row r="57" spans="1:10" ht="15">
      <c r="A57" s="62" t="s">
        <v>41</v>
      </c>
      <c r="C57" s="68">
        <f>AVERAGE(C51:C56)</f>
        <v>0.367608286252354</v>
      </c>
      <c r="D57" s="69"/>
      <c r="E57" s="68">
        <f>AVERAGE(E51:E56)</f>
        <v>0.34591337099811675</v>
      </c>
      <c r="F57" s="69"/>
      <c r="G57" s="68">
        <f>AVERAGE(G51:G56)</f>
        <v>0.3864406779661017</v>
      </c>
      <c r="H57" s="69"/>
      <c r="I57" s="55">
        <f>SUM((I50*3)+(I51*9)+(I52*9)+(I53*9)+(I54*9)+(I55*9))/48</f>
        <v>0.36252354048964214</v>
      </c>
      <c r="J57" s="28"/>
    </row>
    <row r="58" spans="2:11" ht="15">
      <c r="B58" s="70" t="s">
        <v>47</v>
      </c>
      <c r="C58" s="70"/>
      <c r="D58" s="71" t="s">
        <v>37</v>
      </c>
      <c r="E58" s="71"/>
      <c r="F58" s="71"/>
      <c r="G58" s="71"/>
      <c r="H58" s="70" t="s">
        <v>48</v>
      </c>
      <c r="I58" s="70"/>
      <c r="J58" s="70"/>
      <c r="K58" s="67"/>
    </row>
    <row r="59" spans="4:7" ht="15">
      <c r="D59" s="72" t="s">
        <v>49</v>
      </c>
      <c r="E59" s="72"/>
      <c r="F59" s="72" t="s">
        <v>50</v>
      </c>
      <c r="G59" s="72"/>
    </row>
    <row r="60" spans="1:10" ht="15">
      <c r="A60" s="28" t="s">
        <v>25</v>
      </c>
      <c r="B60" s="66">
        <f>B34</f>
        <v>0.00797554197781644</v>
      </c>
      <c r="C60" s="66"/>
      <c r="D60" s="66">
        <f>E43</f>
        <v>0.020592760838040822</v>
      </c>
      <c r="E60" s="66"/>
      <c r="F60" s="65">
        <f>B43</f>
        <v>0.010296380419020411</v>
      </c>
      <c r="G60" s="65"/>
      <c r="H60" s="65">
        <f>E38</f>
        <v>0.017833854019800678</v>
      </c>
      <c r="I60" s="65"/>
      <c r="J60" s="65"/>
    </row>
    <row r="61" spans="1:10" ht="15">
      <c r="A61" s="28" t="s">
        <v>26</v>
      </c>
      <c r="B61" s="68">
        <f>B35</f>
        <v>0.023028484200243452</v>
      </c>
      <c r="C61" s="68"/>
      <c r="D61" s="68">
        <f>F43</f>
        <v>0.042050417631279355</v>
      </c>
      <c r="E61" s="68"/>
      <c r="F61" s="68">
        <f>B44</f>
        <v>0.029729645265314502</v>
      </c>
      <c r="G61" s="68"/>
      <c r="H61" s="68" t="str">
        <f>IF(E25&gt;F25,H25,I25)</f>
        <v>NS</v>
      </c>
      <c r="I61" s="68"/>
      <c r="J61" s="68"/>
    </row>
  </sheetData>
  <sheetProtection/>
  <mergeCells count="38">
    <mergeCell ref="B61:C61"/>
    <mergeCell ref="D61:E61"/>
    <mergeCell ref="F61:G61"/>
    <mergeCell ref="H61:J61"/>
    <mergeCell ref="B58:C58"/>
    <mergeCell ref="D58:G58"/>
    <mergeCell ref="H58:K58"/>
    <mergeCell ref="D59:E59"/>
    <mergeCell ref="F59:G59"/>
    <mergeCell ref="B60:C60"/>
    <mergeCell ref="D60:E60"/>
    <mergeCell ref="F60:G60"/>
    <mergeCell ref="H60:J60"/>
    <mergeCell ref="C55:D55"/>
    <mergeCell ref="E55:F55"/>
    <mergeCell ref="G55:H55"/>
    <mergeCell ref="A56:I56"/>
    <mergeCell ref="C57:D57"/>
    <mergeCell ref="E57:F57"/>
    <mergeCell ref="G57:H57"/>
    <mergeCell ref="C53:D53"/>
    <mergeCell ref="E53:F53"/>
    <mergeCell ref="G53:H53"/>
    <mergeCell ref="C54:D54"/>
    <mergeCell ref="E54:F54"/>
    <mergeCell ref="G54:H54"/>
    <mergeCell ref="C51:D51"/>
    <mergeCell ref="E51:F51"/>
    <mergeCell ref="G51:H51"/>
    <mergeCell ref="C52:D52"/>
    <mergeCell ref="E52:F52"/>
    <mergeCell ref="G52:H52"/>
    <mergeCell ref="C49:D49"/>
    <mergeCell ref="E49:F49"/>
    <mergeCell ref="G49:H49"/>
    <mergeCell ref="C50:D50"/>
    <mergeCell ref="E50:F50"/>
    <mergeCell ref="G50:H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Himanshu</dc:creator>
  <cp:keywords/>
  <dc:description/>
  <cp:lastModifiedBy>user</cp:lastModifiedBy>
  <dcterms:created xsi:type="dcterms:W3CDTF">2009-06-13T05:20:28Z</dcterms:created>
  <dcterms:modified xsi:type="dcterms:W3CDTF">2010-11-03T13:02:14Z</dcterms:modified>
  <cp:category/>
  <cp:version/>
  <cp:contentType/>
  <cp:contentStatus/>
</cp:coreProperties>
</file>