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SPD-Subhash" sheetId="1" r:id="rId1"/>
  </sheets>
  <definedNames/>
  <calcPr fullCalcOnLoad="1"/>
</workbook>
</file>

<file path=xl/sharedStrings.xml><?xml version="1.0" encoding="utf-8"?>
<sst xmlns="http://schemas.openxmlformats.org/spreadsheetml/2006/main" count="110" uniqueCount="70">
  <si>
    <t>Treat</t>
  </si>
  <si>
    <t>R1</t>
  </si>
  <si>
    <t>R2</t>
  </si>
  <si>
    <t>R3</t>
  </si>
  <si>
    <t>Total</t>
  </si>
  <si>
    <t>Mean</t>
  </si>
  <si>
    <t>Table 2</t>
  </si>
  <si>
    <t>Table SS2</t>
  </si>
  <si>
    <t>S1</t>
  </si>
  <si>
    <t>S2</t>
  </si>
  <si>
    <t>ANOVA</t>
  </si>
  <si>
    <t>SOV</t>
  </si>
  <si>
    <t>D.F.</t>
  </si>
  <si>
    <t>SS</t>
  </si>
  <si>
    <t>MSS</t>
  </si>
  <si>
    <t>Fcal</t>
  </si>
  <si>
    <t>Ftab at 5%</t>
  </si>
  <si>
    <r>
      <t>Sem</t>
    </r>
    <r>
      <rPr>
        <b/>
        <u val="single"/>
        <sz val="10"/>
        <rFont val="Arial"/>
        <family val="2"/>
      </rPr>
      <t>+</t>
    </r>
  </si>
  <si>
    <t>C.D.</t>
  </si>
  <si>
    <t>C.V. %</t>
  </si>
  <si>
    <t>REP</t>
  </si>
  <si>
    <t>ERROR (a)</t>
  </si>
  <si>
    <t>Error (b)</t>
  </si>
  <si>
    <t>Effect of</t>
  </si>
  <si>
    <t>……..</t>
  </si>
  <si>
    <t>Treatment</t>
  </si>
  <si>
    <t>Parameter</t>
  </si>
  <si>
    <r>
      <t>Sem</t>
    </r>
    <r>
      <rPr>
        <u val="single"/>
        <sz val="10"/>
        <rFont val="Arial"/>
        <family val="2"/>
      </rPr>
      <t>+</t>
    </r>
  </si>
  <si>
    <t>P1-C</t>
  </si>
  <si>
    <t>P1-50%N-P</t>
  </si>
  <si>
    <t>P1-RD N-P</t>
  </si>
  <si>
    <t>P2-C</t>
  </si>
  <si>
    <t>P2-50% RD</t>
  </si>
  <si>
    <t>P2-RD</t>
  </si>
  <si>
    <t>P3-C</t>
  </si>
  <si>
    <t>P3-50% RD</t>
  </si>
  <si>
    <t>P3-RD</t>
  </si>
  <si>
    <t>SR-C</t>
  </si>
  <si>
    <t>C-C</t>
  </si>
  <si>
    <t>C-50% RD</t>
  </si>
  <si>
    <t>C-RD</t>
  </si>
  <si>
    <t>SR-50% RD</t>
  </si>
  <si>
    <t>SR-RD</t>
  </si>
  <si>
    <t>15p+SR-C</t>
  </si>
  <si>
    <t>15p+SR-50%</t>
  </si>
  <si>
    <t>15p+SR-RD</t>
  </si>
  <si>
    <t>15p+SR+PSB-C</t>
  </si>
  <si>
    <t>15p+SR+PSB-50%</t>
  </si>
  <si>
    <t>15p+SR+PSB-RD</t>
  </si>
  <si>
    <t>30p+SR-C</t>
  </si>
  <si>
    <t>30p+SR-50%</t>
  </si>
  <si>
    <t>30p+SR-RD</t>
  </si>
  <si>
    <t>REP x main</t>
  </si>
  <si>
    <t>control</t>
  </si>
  <si>
    <t>15p</t>
  </si>
  <si>
    <t>15+PSB</t>
  </si>
  <si>
    <t>30P</t>
  </si>
  <si>
    <t>SR</t>
  </si>
  <si>
    <t>15P +SR</t>
  </si>
  <si>
    <t>15P +SR+PSB</t>
  </si>
  <si>
    <t>30P +SR</t>
  </si>
  <si>
    <t>S3</t>
  </si>
  <si>
    <t>Main</t>
  </si>
  <si>
    <t>Sub</t>
  </si>
  <si>
    <t>Main x sub</t>
  </si>
  <si>
    <t>CF</t>
  </si>
  <si>
    <t>Tss</t>
  </si>
  <si>
    <t>S/NS</t>
  </si>
  <si>
    <t>Main x Sub</t>
  </si>
  <si>
    <t>File : Sunflower 2008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</si>
</sst>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0"/>
    <numFmt numFmtId="173" formatCode="0.000000"/>
    <numFmt numFmtId="174" formatCode="0.00000"/>
    <numFmt numFmtId="175" formatCode="0.0000"/>
    <numFmt numFmtId="176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72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PageLayoutView="0" workbookViewId="0" topLeftCell="A25">
      <selection activeCell="P51" sqref="P51"/>
    </sheetView>
  </sheetViews>
  <sheetFormatPr defaultColWidth="9.140625" defaultRowHeight="12.75"/>
  <cols>
    <col min="12" max="12" width="9.57421875" style="0" bestFit="1" customWidth="1"/>
  </cols>
  <sheetData>
    <row r="1" ht="12.75">
      <c r="C1" s="1" t="s">
        <v>69</v>
      </c>
    </row>
    <row r="2" spans="1:13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/>
      <c r="H2" s="1"/>
      <c r="I2" s="1"/>
      <c r="J2" s="1"/>
      <c r="K2" s="1"/>
      <c r="L2" s="1"/>
      <c r="M2" s="1"/>
    </row>
    <row r="3" spans="1:9" ht="12.75">
      <c r="A3" s="4" t="s">
        <v>38</v>
      </c>
      <c r="B3">
        <v>10</v>
      </c>
      <c r="C3">
        <v>20</v>
      </c>
      <c r="D3">
        <v>23</v>
      </c>
      <c r="E3">
        <f>SUM(B3:D3)</f>
        <v>53</v>
      </c>
      <c r="F3" s="6">
        <f>E3/3</f>
        <v>17.666666666666668</v>
      </c>
      <c r="H3" t="s">
        <v>6</v>
      </c>
      <c r="I3" s="4" t="s">
        <v>52</v>
      </c>
    </row>
    <row r="4" spans="1:12" ht="12.75">
      <c r="A4" s="4" t="s">
        <v>39</v>
      </c>
      <c r="B4">
        <v>20</v>
      </c>
      <c r="C4">
        <v>20</v>
      </c>
      <c r="D4">
        <v>32</v>
      </c>
      <c r="E4">
        <f aca="true" t="shared" si="0" ref="E4:E26">SUM(B4:D4)</f>
        <v>72</v>
      </c>
      <c r="F4" s="6">
        <f aca="true" t="shared" si="1" ref="F4:F26">E4/3</f>
        <v>24</v>
      </c>
      <c r="G4" s="1" t="s">
        <v>0</v>
      </c>
      <c r="H4" s="1" t="s">
        <v>1</v>
      </c>
      <c r="I4" s="1" t="s">
        <v>2</v>
      </c>
      <c r="J4" s="1" t="s">
        <v>3</v>
      </c>
      <c r="K4" s="1" t="s">
        <v>4</v>
      </c>
      <c r="L4" s="1" t="s">
        <v>5</v>
      </c>
    </row>
    <row r="5" spans="1:12" ht="12.75">
      <c r="A5" s="4" t="s">
        <v>40</v>
      </c>
      <c r="B5">
        <v>14</v>
      </c>
      <c r="C5">
        <v>23</v>
      </c>
      <c r="D5">
        <v>25</v>
      </c>
      <c r="E5">
        <f t="shared" si="0"/>
        <v>62</v>
      </c>
      <c r="F5" s="6">
        <f t="shared" si="1"/>
        <v>20.666666666666668</v>
      </c>
      <c r="G5" s="1" t="s">
        <v>53</v>
      </c>
      <c r="H5">
        <f>SUM(B3:B5)</f>
        <v>44</v>
      </c>
      <c r="I5">
        <f>SUM(C3:C5)</f>
        <v>63</v>
      </c>
      <c r="J5">
        <f>SUM(D3:D5)</f>
        <v>80</v>
      </c>
      <c r="K5">
        <f aca="true" t="shared" si="2" ref="K5:K12">SUM(H5:J5)</f>
        <v>187</v>
      </c>
      <c r="L5" s="2">
        <f>K5/9</f>
        <v>20.77777777777778</v>
      </c>
    </row>
    <row r="6" spans="1:12" ht="12.75">
      <c r="A6" s="4" t="s">
        <v>28</v>
      </c>
      <c r="B6">
        <v>32</v>
      </c>
      <c r="C6">
        <v>12</v>
      </c>
      <c r="D6">
        <v>24</v>
      </c>
      <c r="E6">
        <f t="shared" si="0"/>
        <v>68</v>
      </c>
      <c r="F6" s="6">
        <f t="shared" si="1"/>
        <v>22.666666666666668</v>
      </c>
      <c r="G6" s="1" t="s">
        <v>54</v>
      </c>
      <c r="H6">
        <f>SUM(B6:B8)</f>
        <v>100</v>
      </c>
      <c r="I6">
        <f>SUM(C6:C8)</f>
        <v>69</v>
      </c>
      <c r="J6">
        <f>SUM(D6:D8)</f>
        <v>75</v>
      </c>
      <c r="K6">
        <f t="shared" si="2"/>
        <v>244</v>
      </c>
      <c r="L6" s="2">
        <f aca="true" t="shared" si="3" ref="L6:L12">K6/9</f>
        <v>27.11111111111111</v>
      </c>
    </row>
    <row r="7" spans="1:12" ht="12.75">
      <c r="A7" s="4" t="s">
        <v>29</v>
      </c>
      <c r="B7">
        <v>36</v>
      </c>
      <c r="C7">
        <v>25</v>
      </c>
      <c r="D7">
        <v>26</v>
      </c>
      <c r="E7">
        <f t="shared" si="0"/>
        <v>87</v>
      </c>
      <c r="F7" s="6">
        <f t="shared" si="1"/>
        <v>29</v>
      </c>
      <c r="G7" s="1" t="s">
        <v>55</v>
      </c>
      <c r="H7">
        <f>SUM(B9:B11)</f>
        <v>72</v>
      </c>
      <c r="I7">
        <f>SUM(C9:C11)</f>
        <v>89</v>
      </c>
      <c r="J7">
        <f>SUM(D9:D11)</f>
        <v>62</v>
      </c>
      <c r="K7">
        <f t="shared" si="2"/>
        <v>223</v>
      </c>
      <c r="L7" s="2">
        <f t="shared" si="3"/>
        <v>24.77777777777778</v>
      </c>
    </row>
    <row r="8" spans="1:12" ht="12.75">
      <c r="A8" s="4" t="s">
        <v>30</v>
      </c>
      <c r="B8">
        <v>32</v>
      </c>
      <c r="C8">
        <v>32</v>
      </c>
      <c r="D8">
        <v>25</v>
      </c>
      <c r="E8">
        <f t="shared" si="0"/>
        <v>89</v>
      </c>
      <c r="F8" s="6">
        <f t="shared" si="1"/>
        <v>29.666666666666668</v>
      </c>
      <c r="G8" s="1" t="s">
        <v>56</v>
      </c>
      <c r="H8">
        <f>SUM(B12:B14)</f>
        <v>42</v>
      </c>
      <c r="I8">
        <f>SUM(C12:C14)</f>
        <v>75</v>
      </c>
      <c r="J8">
        <f>SUM(D12:D14)</f>
        <v>43</v>
      </c>
      <c r="K8">
        <f t="shared" si="2"/>
        <v>160</v>
      </c>
      <c r="L8" s="2">
        <f t="shared" si="3"/>
        <v>17.77777777777778</v>
      </c>
    </row>
    <row r="9" spans="1:12" ht="12.75">
      <c r="A9" s="4" t="s">
        <v>31</v>
      </c>
      <c r="B9">
        <v>24</v>
      </c>
      <c r="C9">
        <v>24</v>
      </c>
      <c r="D9">
        <v>24</v>
      </c>
      <c r="E9">
        <f t="shared" si="0"/>
        <v>72</v>
      </c>
      <c r="F9" s="6">
        <f t="shared" si="1"/>
        <v>24</v>
      </c>
      <c r="G9" s="1" t="s">
        <v>57</v>
      </c>
      <c r="H9">
        <f>SUM(B15:B17)</f>
        <v>53</v>
      </c>
      <c r="I9">
        <f>SUM(C15:C17)</f>
        <v>64</v>
      </c>
      <c r="J9">
        <f>SUM(D15:D17)</f>
        <v>41</v>
      </c>
      <c r="K9">
        <f t="shared" si="2"/>
        <v>158</v>
      </c>
      <c r="L9" s="2">
        <f t="shared" si="3"/>
        <v>17.555555555555557</v>
      </c>
    </row>
    <row r="10" spans="1:12" ht="12.75">
      <c r="A10" s="4" t="s">
        <v>32</v>
      </c>
      <c r="B10">
        <v>23</v>
      </c>
      <c r="C10">
        <v>42</v>
      </c>
      <c r="D10">
        <v>23</v>
      </c>
      <c r="E10">
        <f t="shared" si="0"/>
        <v>88</v>
      </c>
      <c r="F10" s="6">
        <f t="shared" si="1"/>
        <v>29.333333333333332</v>
      </c>
      <c r="G10" s="1" t="s">
        <v>58</v>
      </c>
      <c r="H10">
        <f>SUM(B18:B20)</f>
        <v>55</v>
      </c>
      <c r="I10">
        <f>SUM(C18:C20)</f>
        <v>72</v>
      </c>
      <c r="J10">
        <f>SUM(D18:D20)</f>
        <v>45</v>
      </c>
      <c r="K10">
        <f t="shared" si="2"/>
        <v>172</v>
      </c>
      <c r="L10" s="2">
        <f t="shared" si="3"/>
        <v>19.11111111111111</v>
      </c>
    </row>
    <row r="11" spans="1:12" ht="12.75">
      <c r="A11" s="4" t="s">
        <v>33</v>
      </c>
      <c r="B11">
        <v>25</v>
      </c>
      <c r="C11">
        <v>23</v>
      </c>
      <c r="D11">
        <v>15</v>
      </c>
      <c r="E11">
        <f t="shared" si="0"/>
        <v>63</v>
      </c>
      <c r="F11" s="6">
        <f t="shared" si="1"/>
        <v>21</v>
      </c>
      <c r="G11" s="1" t="s">
        <v>59</v>
      </c>
      <c r="H11">
        <f>SUM(B21:B23)</f>
        <v>46</v>
      </c>
      <c r="I11">
        <f>SUM(C21:C23)</f>
        <v>45</v>
      </c>
      <c r="J11">
        <f>SUM(D21:D23)</f>
        <v>40</v>
      </c>
      <c r="K11">
        <f t="shared" si="2"/>
        <v>131</v>
      </c>
      <c r="L11" s="2">
        <f t="shared" si="3"/>
        <v>14.555555555555555</v>
      </c>
    </row>
    <row r="12" spans="1:12" ht="12.75">
      <c r="A12" s="4" t="s">
        <v>34</v>
      </c>
      <c r="B12">
        <v>14</v>
      </c>
      <c r="C12">
        <v>25</v>
      </c>
      <c r="D12">
        <v>16</v>
      </c>
      <c r="E12">
        <f t="shared" si="0"/>
        <v>55</v>
      </c>
      <c r="F12" s="6">
        <f t="shared" si="1"/>
        <v>18.333333333333332</v>
      </c>
      <c r="G12" s="1" t="s">
        <v>60</v>
      </c>
      <c r="H12">
        <f>SUM(B24:B26)</f>
        <v>42</v>
      </c>
      <c r="I12">
        <f>SUM(C24:C26)</f>
        <v>41</v>
      </c>
      <c r="J12">
        <f>SUM(D24:D26)</f>
        <v>49</v>
      </c>
      <c r="K12">
        <f t="shared" si="2"/>
        <v>132</v>
      </c>
      <c r="L12" s="2">
        <f t="shared" si="3"/>
        <v>14.666666666666666</v>
      </c>
    </row>
    <row r="13" spans="1:12" ht="12.75">
      <c r="A13" s="4" t="s">
        <v>35</v>
      </c>
      <c r="B13">
        <v>13</v>
      </c>
      <c r="C13">
        <v>26</v>
      </c>
      <c r="D13">
        <v>14</v>
      </c>
      <c r="E13">
        <f t="shared" si="0"/>
        <v>53</v>
      </c>
      <c r="F13" s="6">
        <f t="shared" si="1"/>
        <v>17.666666666666668</v>
      </c>
      <c r="G13" s="1" t="s">
        <v>4</v>
      </c>
      <c r="H13" s="1">
        <f>SUM(H5:H12)</f>
        <v>454</v>
      </c>
      <c r="I13" s="1">
        <f>SUM(I5:I12)</f>
        <v>518</v>
      </c>
      <c r="J13" s="1">
        <f>SUM(J5:J12)</f>
        <v>435</v>
      </c>
      <c r="K13" s="1">
        <f>SUM(K5:K12)</f>
        <v>1407</v>
      </c>
      <c r="L13" s="5">
        <f>AVERAGE(L5:L12)</f>
        <v>19.541666666666664</v>
      </c>
    </row>
    <row r="14" spans="1:8" ht="12.75">
      <c r="A14" s="4" t="s">
        <v>36</v>
      </c>
      <c r="B14">
        <v>15</v>
      </c>
      <c r="C14">
        <v>24</v>
      </c>
      <c r="D14">
        <v>13</v>
      </c>
      <c r="E14">
        <f t="shared" si="0"/>
        <v>52</v>
      </c>
      <c r="F14" s="6">
        <f t="shared" si="1"/>
        <v>17.333333333333332</v>
      </c>
      <c r="G14" s="1" t="s">
        <v>7</v>
      </c>
      <c r="H14">
        <f>SUMSQ(H5:J12)/3-D28</f>
        <v>2266.541666666668</v>
      </c>
    </row>
    <row r="15" spans="1:6" ht="12.75">
      <c r="A15" s="4" t="s">
        <v>37</v>
      </c>
      <c r="B15">
        <v>18</v>
      </c>
      <c r="C15">
        <v>21</v>
      </c>
      <c r="D15">
        <v>12</v>
      </c>
      <c r="E15">
        <f t="shared" si="0"/>
        <v>51</v>
      </c>
      <c r="F15" s="6">
        <f t="shared" si="1"/>
        <v>17</v>
      </c>
    </row>
    <row r="16" spans="1:11" ht="12.75">
      <c r="A16" s="4" t="s">
        <v>41</v>
      </c>
      <c r="B16">
        <v>16</v>
      </c>
      <c r="C16">
        <v>20</v>
      </c>
      <c r="D16">
        <v>15</v>
      </c>
      <c r="E16">
        <f t="shared" si="0"/>
        <v>51</v>
      </c>
      <c r="F16" s="6">
        <f t="shared" si="1"/>
        <v>17</v>
      </c>
      <c r="G16" s="1" t="s">
        <v>0</v>
      </c>
      <c r="H16" s="1" t="s">
        <v>8</v>
      </c>
      <c r="I16" s="1" t="s">
        <v>9</v>
      </c>
      <c r="J16" s="1" t="s">
        <v>61</v>
      </c>
      <c r="K16" s="1" t="s">
        <v>4</v>
      </c>
    </row>
    <row r="17" spans="1:12" ht="12.75">
      <c r="A17" s="4" t="s">
        <v>42</v>
      </c>
      <c r="B17">
        <v>19</v>
      </c>
      <c r="C17">
        <v>23</v>
      </c>
      <c r="D17">
        <v>14</v>
      </c>
      <c r="E17">
        <f t="shared" si="0"/>
        <v>56</v>
      </c>
      <c r="F17" s="6">
        <f t="shared" si="1"/>
        <v>18.666666666666668</v>
      </c>
      <c r="G17" s="1" t="s">
        <v>53</v>
      </c>
      <c r="H17">
        <f>E3</f>
        <v>53</v>
      </c>
      <c r="I17">
        <f>E4</f>
        <v>72</v>
      </c>
      <c r="J17">
        <f>E5</f>
        <v>62</v>
      </c>
      <c r="K17">
        <f aca="true" t="shared" si="4" ref="K17:K24">SUM(H17:J17)</f>
        <v>187</v>
      </c>
      <c r="L17" s="2"/>
    </row>
    <row r="18" spans="1:12" ht="12.75">
      <c r="A18" s="4" t="s">
        <v>43</v>
      </c>
      <c r="B18">
        <v>17</v>
      </c>
      <c r="C18">
        <v>21</v>
      </c>
      <c r="D18">
        <v>16</v>
      </c>
      <c r="E18">
        <f t="shared" si="0"/>
        <v>54</v>
      </c>
      <c r="F18" s="6">
        <f t="shared" si="1"/>
        <v>18</v>
      </c>
      <c r="G18" s="1" t="s">
        <v>54</v>
      </c>
      <c r="H18">
        <f>E6</f>
        <v>68</v>
      </c>
      <c r="I18">
        <f>E7</f>
        <v>87</v>
      </c>
      <c r="J18">
        <f>E8</f>
        <v>89</v>
      </c>
      <c r="K18">
        <f t="shared" si="4"/>
        <v>244</v>
      </c>
      <c r="L18" s="2"/>
    </row>
    <row r="19" spans="1:12" ht="12.75">
      <c r="A19" s="4" t="s">
        <v>44</v>
      </c>
      <c r="B19">
        <v>25</v>
      </c>
      <c r="C19">
        <v>25</v>
      </c>
      <c r="D19">
        <v>15</v>
      </c>
      <c r="E19">
        <f t="shared" si="0"/>
        <v>65</v>
      </c>
      <c r="F19" s="6">
        <f t="shared" si="1"/>
        <v>21.666666666666668</v>
      </c>
      <c r="G19" s="1" t="s">
        <v>55</v>
      </c>
      <c r="H19">
        <f>E9</f>
        <v>72</v>
      </c>
      <c r="I19">
        <f>E10</f>
        <v>88</v>
      </c>
      <c r="J19">
        <f>E11</f>
        <v>63</v>
      </c>
      <c r="K19">
        <f t="shared" si="4"/>
        <v>223</v>
      </c>
      <c r="L19" s="2"/>
    </row>
    <row r="20" spans="1:12" ht="12.75">
      <c r="A20" s="4" t="s">
        <v>45</v>
      </c>
      <c r="B20">
        <v>13</v>
      </c>
      <c r="C20">
        <v>26</v>
      </c>
      <c r="D20">
        <v>14</v>
      </c>
      <c r="E20">
        <f t="shared" si="0"/>
        <v>53</v>
      </c>
      <c r="F20" s="6">
        <f>E20/3</f>
        <v>17.666666666666668</v>
      </c>
      <c r="G20" s="1" t="s">
        <v>56</v>
      </c>
      <c r="H20">
        <f>E12</f>
        <v>55</v>
      </c>
      <c r="I20">
        <f>E13</f>
        <v>53</v>
      </c>
      <c r="J20">
        <f>E14</f>
        <v>52</v>
      </c>
      <c r="K20">
        <f t="shared" si="4"/>
        <v>160</v>
      </c>
      <c r="L20" s="2"/>
    </row>
    <row r="21" spans="1:12" ht="12.75">
      <c r="A21" s="4" t="s">
        <v>46</v>
      </c>
      <c r="B21">
        <v>14</v>
      </c>
      <c r="C21">
        <v>15</v>
      </c>
      <c r="D21">
        <v>12</v>
      </c>
      <c r="E21">
        <f t="shared" si="0"/>
        <v>41</v>
      </c>
      <c r="F21" s="6">
        <f t="shared" si="1"/>
        <v>13.666666666666666</v>
      </c>
      <c r="G21" s="1" t="s">
        <v>57</v>
      </c>
      <c r="H21">
        <f>E15</f>
        <v>51</v>
      </c>
      <c r="I21">
        <f>E16</f>
        <v>51</v>
      </c>
      <c r="J21">
        <f>E17</f>
        <v>56</v>
      </c>
      <c r="K21">
        <f t="shared" si="4"/>
        <v>158</v>
      </c>
      <c r="L21" s="2"/>
    </row>
    <row r="22" spans="1:12" ht="12.75">
      <c r="A22" s="4" t="s">
        <v>47</v>
      </c>
      <c r="B22">
        <v>15</v>
      </c>
      <c r="C22">
        <v>16</v>
      </c>
      <c r="D22">
        <v>13</v>
      </c>
      <c r="E22">
        <f t="shared" si="0"/>
        <v>44</v>
      </c>
      <c r="F22" s="6">
        <f t="shared" si="1"/>
        <v>14.666666666666666</v>
      </c>
      <c r="G22" s="1" t="s">
        <v>58</v>
      </c>
      <c r="H22">
        <f>E18</f>
        <v>54</v>
      </c>
      <c r="I22">
        <f>E19</f>
        <v>65</v>
      </c>
      <c r="J22">
        <f>E20</f>
        <v>53</v>
      </c>
      <c r="K22">
        <f t="shared" si="4"/>
        <v>172</v>
      </c>
      <c r="L22" s="2"/>
    </row>
    <row r="23" spans="1:12" ht="12.75">
      <c r="A23" s="4" t="s">
        <v>48</v>
      </c>
      <c r="B23">
        <v>17</v>
      </c>
      <c r="C23">
        <v>14</v>
      </c>
      <c r="D23">
        <v>15</v>
      </c>
      <c r="E23">
        <f t="shared" si="0"/>
        <v>46</v>
      </c>
      <c r="F23" s="6">
        <f t="shared" si="1"/>
        <v>15.333333333333334</v>
      </c>
      <c r="G23" s="1" t="s">
        <v>59</v>
      </c>
      <c r="H23">
        <f>E21</f>
        <v>41</v>
      </c>
      <c r="I23">
        <f>E22</f>
        <v>44</v>
      </c>
      <c r="J23">
        <f>E23</f>
        <v>46</v>
      </c>
      <c r="K23">
        <f t="shared" si="4"/>
        <v>131</v>
      </c>
      <c r="L23" s="2"/>
    </row>
    <row r="24" spans="1:12" ht="12.75">
      <c r="A24" s="4" t="s">
        <v>49</v>
      </c>
      <c r="B24">
        <v>13</v>
      </c>
      <c r="C24">
        <v>13</v>
      </c>
      <c r="D24">
        <v>14</v>
      </c>
      <c r="E24">
        <f t="shared" si="0"/>
        <v>40</v>
      </c>
      <c r="F24" s="6">
        <f t="shared" si="1"/>
        <v>13.333333333333334</v>
      </c>
      <c r="G24" s="1" t="s">
        <v>60</v>
      </c>
      <c r="H24">
        <f>E24</f>
        <v>40</v>
      </c>
      <c r="I24">
        <f>E25</f>
        <v>47</v>
      </c>
      <c r="J24">
        <f>E26</f>
        <v>45</v>
      </c>
      <c r="K24">
        <f t="shared" si="4"/>
        <v>132</v>
      </c>
      <c r="L24" s="2"/>
    </row>
    <row r="25" spans="1:12" ht="12.75">
      <c r="A25" s="4" t="s">
        <v>50</v>
      </c>
      <c r="B25">
        <v>15</v>
      </c>
      <c r="C25">
        <v>14</v>
      </c>
      <c r="D25">
        <v>18</v>
      </c>
      <c r="E25">
        <f>SUM(B25:D25)</f>
        <v>47</v>
      </c>
      <c r="F25" s="6">
        <f t="shared" si="1"/>
        <v>15.666666666666666</v>
      </c>
      <c r="G25" s="1" t="s">
        <v>4</v>
      </c>
      <c r="H25" s="1">
        <f>SUM(H17:H24)</f>
        <v>434</v>
      </c>
      <c r="I25" s="1">
        <f>SUM(I17:I24)</f>
        <v>507</v>
      </c>
      <c r="J25" s="1">
        <f>SUM(J17:J24)</f>
        <v>466</v>
      </c>
      <c r="K25" s="1">
        <f>SUM(K17:K24)</f>
        <v>1407</v>
      </c>
      <c r="L25" s="5"/>
    </row>
    <row r="26" spans="1:12" ht="12.75">
      <c r="A26" s="4" t="s">
        <v>51</v>
      </c>
      <c r="B26">
        <v>14</v>
      </c>
      <c r="C26">
        <v>14</v>
      </c>
      <c r="D26">
        <v>17</v>
      </c>
      <c r="E26">
        <f t="shared" si="0"/>
        <v>45</v>
      </c>
      <c r="F26" s="6">
        <f t="shared" si="1"/>
        <v>15</v>
      </c>
      <c r="G26" s="1" t="s">
        <v>5</v>
      </c>
      <c r="H26" s="5">
        <f>H25/24</f>
        <v>18.083333333333332</v>
      </c>
      <c r="I26" s="5">
        <f>I25/24</f>
        <v>21.125</v>
      </c>
      <c r="J26" s="5">
        <f>J25/24</f>
        <v>19.416666666666668</v>
      </c>
      <c r="K26" s="5">
        <f>K25/24</f>
        <v>58.625</v>
      </c>
      <c r="L26" s="5">
        <f>AVERAGE(H26:J26)</f>
        <v>19.541666666666668</v>
      </c>
    </row>
    <row r="27" spans="1:8" ht="12.75">
      <c r="A27" t="s">
        <v>4</v>
      </c>
      <c r="B27">
        <f>SUM(B3:B26)</f>
        <v>454</v>
      </c>
      <c r="C27">
        <f>SUM(C3:C26)</f>
        <v>518</v>
      </c>
      <c r="D27">
        <f>SUM(D3:D26)</f>
        <v>435</v>
      </c>
      <c r="E27" s="1">
        <f>SUM(E3:E26)</f>
        <v>1407</v>
      </c>
      <c r="F27" s="5">
        <f>E27/72</f>
        <v>19.541666666666668</v>
      </c>
      <c r="G27" s="1" t="s">
        <v>7</v>
      </c>
      <c r="H27">
        <f>SUMSQ(H17:J24)/3-D28</f>
        <v>1585.2083333333321</v>
      </c>
    </row>
    <row r="28" spans="3:4" ht="12.75">
      <c r="C28" s="4" t="s">
        <v>65</v>
      </c>
      <c r="D28">
        <f>(E27*E27)/72</f>
        <v>27495.125</v>
      </c>
    </row>
    <row r="29" spans="3:4" ht="12.75">
      <c r="C29" s="4" t="s">
        <v>66</v>
      </c>
      <c r="D29">
        <f>SUMSQ(B3:D26)-D28</f>
        <v>3001.875</v>
      </c>
    </row>
    <row r="30" ht="12.75">
      <c r="C30" s="3" t="s">
        <v>10</v>
      </c>
    </row>
    <row r="31" spans="1:10" ht="12.75">
      <c r="A31" s="3" t="s">
        <v>11</v>
      </c>
      <c r="B31" s="3" t="s">
        <v>12</v>
      </c>
      <c r="C31" s="3" t="s">
        <v>13</v>
      </c>
      <c r="D31" s="3" t="s">
        <v>14</v>
      </c>
      <c r="E31" s="3" t="s">
        <v>15</v>
      </c>
      <c r="F31" s="1" t="s">
        <v>16</v>
      </c>
      <c r="G31" s="1" t="s">
        <v>17</v>
      </c>
      <c r="H31" s="1" t="s">
        <v>18</v>
      </c>
      <c r="I31" s="1" t="s">
        <v>67</v>
      </c>
      <c r="J31" s="1" t="s">
        <v>19</v>
      </c>
    </row>
    <row r="32" spans="1:6" ht="12.75">
      <c r="A32" t="s">
        <v>20</v>
      </c>
      <c r="B32">
        <v>2</v>
      </c>
      <c r="C32">
        <f>SUMSQ(B27:D27)/(24)-D28</f>
        <v>157.58333333333212</v>
      </c>
      <c r="D32">
        <f aca="true" t="shared" si="5" ref="D32:D37">C32/B32</f>
        <v>78.79166666666606</v>
      </c>
      <c r="E32">
        <f>D32/D34</f>
        <v>1.3290605441949028</v>
      </c>
      <c r="F32">
        <f>FINV(0.05,2,14)</f>
        <v>3.738891832492336</v>
      </c>
    </row>
    <row r="33" spans="1:12" ht="12.75">
      <c r="A33" s="4" t="s">
        <v>62</v>
      </c>
      <c r="B33">
        <v>7</v>
      </c>
      <c r="C33">
        <f>SUMSQ(K5:K12)/(9)-D28</f>
        <v>1278.9861111111095</v>
      </c>
      <c r="D33">
        <f t="shared" si="5"/>
        <v>182.71230158730137</v>
      </c>
      <c r="E33">
        <f>D33/D34</f>
        <v>3.081997389470847</v>
      </c>
      <c r="F33">
        <f>FINV(0.05,7,14)</f>
        <v>2.76419925689094</v>
      </c>
      <c r="G33">
        <f>SQRT(D34/9)</f>
        <v>2.5665309522286748</v>
      </c>
      <c r="H33">
        <f>G33*1.414*2.144787</f>
        <v>7.783592381112883</v>
      </c>
      <c r="I33" t="str">
        <f>IF(E33&gt;F33,"S","NS")</f>
        <v>S</v>
      </c>
      <c r="J33" s="1">
        <f>SQRT(D34)/F27*100</f>
        <v>39.40090161203935</v>
      </c>
      <c r="L33" s="3"/>
    </row>
    <row r="34" spans="1:18" ht="12.75">
      <c r="A34" t="s">
        <v>21</v>
      </c>
      <c r="B34">
        <v>14</v>
      </c>
      <c r="C34">
        <f>(H14-C32-C33)</f>
        <v>829.9722222222263</v>
      </c>
      <c r="D34">
        <f t="shared" si="5"/>
        <v>59.28373015873045</v>
      </c>
      <c r="J34" s="1"/>
      <c r="N34" s="1"/>
      <c r="O34" s="1"/>
      <c r="P34" s="1"/>
      <c r="Q34" s="1"/>
      <c r="R34" s="1"/>
    </row>
    <row r="35" spans="1:14" ht="12.75">
      <c r="A35" s="4" t="s">
        <v>63</v>
      </c>
      <c r="B35">
        <v>2</v>
      </c>
      <c r="C35">
        <f>SUMSQ(H25:J25)/(24)-D28</f>
        <v>111.58333333333212</v>
      </c>
      <c r="D35">
        <f t="shared" si="5"/>
        <v>55.79166666666606</v>
      </c>
      <c r="E35">
        <f>D35/D37</f>
        <v>4.160538581046061</v>
      </c>
      <c r="F35">
        <f>FINV(0.05,2,32)</f>
        <v>3.2945368165421005</v>
      </c>
      <c r="G35">
        <f>SQRT(D37/24)</f>
        <v>0.7474880774473421</v>
      </c>
      <c r="H35">
        <f>G35*2.036933*1.414</f>
        <v>2.152932548731492</v>
      </c>
      <c r="I35" t="str">
        <f>IF(E35&gt;F35,"S","NS")</f>
        <v>S</v>
      </c>
      <c r="J35" s="1">
        <f>SQRT(D37)/F27*100</f>
        <v>18.739081059888946</v>
      </c>
      <c r="N35" s="1"/>
    </row>
    <row r="36" spans="1:14" ht="12.75">
      <c r="A36" s="4" t="s">
        <v>64</v>
      </c>
      <c r="B36">
        <v>14</v>
      </c>
      <c r="C36">
        <f>H27-C33-C35</f>
        <v>194.6388888888905</v>
      </c>
      <c r="D36">
        <f t="shared" si="5"/>
        <v>13.902777777777894</v>
      </c>
      <c r="E36">
        <f>D36/D37</f>
        <v>1.036768513723472</v>
      </c>
      <c r="F36">
        <f>FINV(0.05,14,32)</f>
        <v>2.014738814185625</v>
      </c>
      <c r="G36">
        <f>SQRT(D37/3)</f>
        <v>2.1142155536764435</v>
      </c>
      <c r="H36">
        <f>G36*2.036933*1.414</f>
        <v>6.089412818581101</v>
      </c>
      <c r="I36" t="str">
        <f>IF(E36&gt;F36,"S","NS")</f>
        <v>NS</v>
      </c>
      <c r="N36" s="1"/>
    </row>
    <row r="37" spans="1:16" ht="12.75">
      <c r="A37" t="s">
        <v>22</v>
      </c>
      <c r="B37">
        <v>32</v>
      </c>
      <c r="C37">
        <f>D29-C32-C33-C34-C35-C36</f>
        <v>429.1111111111095</v>
      </c>
      <c r="D37">
        <f t="shared" si="5"/>
        <v>13.409722222222172</v>
      </c>
      <c r="J37" s="3"/>
      <c r="K37" s="3"/>
      <c r="L37" s="3"/>
      <c r="M37" s="3"/>
      <c r="N37" s="1"/>
      <c r="O37" s="2"/>
      <c r="P37" s="2"/>
    </row>
    <row r="38" spans="1:14" ht="12.75">
      <c r="A38" t="s">
        <v>4</v>
      </c>
      <c r="B38" s="4">
        <f>SUM(B32:B37)</f>
        <v>71</v>
      </c>
      <c r="C38">
        <f>SUM(C32:C37)</f>
        <v>3001.875</v>
      </c>
      <c r="N38" s="1"/>
    </row>
    <row r="39" ht="12.75">
      <c r="N39" s="1"/>
    </row>
    <row r="40" spans="2:14" ht="12.75">
      <c r="B40" t="s">
        <v>23</v>
      </c>
      <c r="C40" t="s">
        <v>24</v>
      </c>
      <c r="N40" s="1"/>
    </row>
    <row r="41" spans="1:14" ht="12.75">
      <c r="A41" t="s">
        <v>25</v>
      </c>
      <c r="B41" t="s">
        <v>26</v>
      </c>
      <c r="N41" s="1"/>
    </row>
    <row r="42" ht="12.75">
      <c r="A42" s="1" t="s">
        <v>62</v>
      </c>
    </row>
    <row r="43" spans="1:2" ht="12.75">
      <c r="A43" s="1" t="s">
        <v>53</v>
      </c>
      <c r="B43" s="7">
        <f>L5</f>
        <v>20.77777777777778</v>
      </c>
    </row>
    <row r="44" spans="1:2" ht="12.75">
      <c r="A44" s="1" t="s">
        <v>54</v>
      </c>
      <c r="B44" s="7">
        <f aca="true" t="shared" si="6" ref="B44:B50">L6</f>
        <v>27.11111111111111</v>
      </c>
    </row>
    <row r="45" spans="1:2" ht="12.75">
      <c r="A45" s="1" t="s">
        <v>55</v>
      </c>
      <c r="B45" s="7">
        <f t="shared" si="6"/>
        <v>24.77777777777778</v>
      </c>
    </row>
    <row r="46" spans="1:2" ht="12.75">
      <c r="A46" s="1" t="s">
        <v>56</v>
      </c>
      <c r="B46" s="7">
        <f t="shared" si="6"/>
        <v>17.77777777777778</v>
      </c>
    </row>
    <row r="47" spans="1:2" ht="12.75">
      <c r="A47" s="1" t="s">
        <v>57</v>
      </c>
      <c r="B47" s="7">
        <f t="shared" si="6"/>
        <v>17.555555555555557</v>
      </c>
    </row>
    <row r="48" spans="1:2" ht="12.75">
      <c r="A48" s="1" t="s">
        <v>58</v>
      </c>
      <c r="B48" s="7">
        <f t="shared" si="6"/>
        <v>19.11111111111111</v>
      </c>
    </row>
    <row r="49" spans="1:2" ht="12.75">
      <c r="A49" s="1" t="s">
        <v>59</v>
      </c>
      <c r="B49" s="7">
        <f t="shared" si="6"/>
        <v>14.555555555555555</v>
      </c>
    </row>
    <row r="50" spans="1:2" ht="12.75">
      <c r="A50" s="1" t="s">
        <v>60</v>
      </c>
      <c r="B50" s="7">
        <f t="shared" si="6"/>
        <v>14.666666666666666</v>
      </c>
    </row>
    <row r="51" spans="1:2" ht="12.75">
      <c r="A51" t="s">
        <v>27</v>
      </c>
      <c r="B51" s="7">
        <f>G33</f>
        <v>2.5665309522286748</v>
      </c>
    </row>
    <row r="52" spans="1:2" ht="12.75">
      <c r="A52" t="s">
        <v>18</v>
      </c>
      <c r="B52" s="7">
        <f>IF(E33&gt;F33,H33,I33)</f>
        <v>7.783592381112883</v>
      </c>
    </row>
    <row r="53" spans="1:2" ht="12.75">
      <c r="A53" s="1" t="s">
        <v>63</v>
      </c>
      <c r="B53" s="7"/>
    </row>
    <row r="54" spans="1:2" ht="12.75">
      <c r="A54" t="s">
        <v>8</v>
      </c>
      <c r="B54" s="7">
        <f>H26</f>
        <v>18.083333333333332</v>
      </c>
    </row>
    <row r="55" spans="1:2" ht="12.75">
      <c r="A55" t="s">
        <v>9</v>
      </c>
      <c r="B55" s="7">
        <f>I26</f>
        <v>21.125</v>
      </c>
    </row>
    <row r="56" spans="1:2" ht="12.75">
      <c r="A56" t="s">
        <v>61</v>
      </c>
      <c r="B56" s="7">
        <f>J26</f>
        <v>19.416666666666668</v>
      </c>
    </row>
    <row r="57" spans="1:2" ht="12.75">
      <c r="A57" t="s">
        <v>27</v>
      </c>
      <c r="B57" s="7">
        <f>G35</f>
        <v>0.7474880774473421</v>
      </c>
    </row>
    <row r="58" spans="1:2" ht="12.75">
      <c r="A58" t="s">
        <v>18</v>
      </c>
      <c r="B58" s="7">
        <f>IF(E35&gt;F35,H35,I35)</f>
        <v>2.152932548731492</v>
      </c>
    </row>
    <row r="59" spans="1:2" ht="12.75">
      <c r="A59" s="4" t="s">
        <v>68</v>
      </c>
      <c r="B59" s="7"/>
    </row>
    <row r="60" spans="1:2" ht="12.75">
      <c r="A60" t="s">
        <v>27</v>
      </c>
      <c r="B60" s="7">
        <f>G36</f>
        <v>2.1142155536764435</v>
      </c>
    </row>
    <row r="61" spans="1:2" ht="12.75">
      <c r="A61" t="s">
        <v>18</v>
      </c>
      <c r="B61" s="7" t="str">
        <f>IF(E36&gt;F36,H36,I36)</f>
        <v>NS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</dc:creator>
  <cp:keywords/>
  <dc:description/>
  <cp:lastModifiedBy>user</cp:lastModifiedBy>
  <dcterms:created xsi:type="dcterms:W3CDTF">2008-08-28T16:46:48Z</dcterms:created>
  <dcterms:modified xsi:type="dcterms:W3CDTF">2010-11-03T12:47:31Z</dcterms:modified>
  <cp:category/>
  <cp:version/>
  <cp:contentType/>
  <cp:contentStatus/>
</cp:coreProperties>
</file>